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xr:revisionPtr revIDLastSave="0" documentId="13_ncr:1_{B6DDF63F-BF7F-4BBD-B822-FB57EB1C0333}" xr6:coauthVersionLast="47" xr6:coauthVersionMax="47" xr10:uidLastSave="{00000000-0000-0000-0000-000000000000}"/>
  <bookViews>
    <workbookView xWindow="-110" yWindow="-110" windowWidth="19420" windowHeight="10420" activeTab="5" xr2:uid="{00000000-000D-0000-FFFF-FFFF00000000}"/>
  </bookViews>
  <sheets>
    <sheet name="Approvals" sheetId="10" r:id="rId1"/>
    <sheet name="Approach" sheetId="8" r:id="rId2"/>
    <sheet name="DHSC IU" sheetId="11" r:id="rId3"/>
    <sheet name="DHSC process" sheetId="7" r:id="rId4"/>
    <sheet name="DHSC RAP" sheetId="9" r:id="rId5"/>
    <sheet name="DHSC Conclusions" sheetId="12" r:id="rId6"/>
    <sheet name="Sheet3" sheetId="3" state="hidden" r:id="rId7"/>
  </sheets>
  <definedNames>
    <definedName name="_xlnm.Print_Area" localSheetId="1">Approach!$A$1:$V$36</definedName>
    <definedName name="_xlnm.Print_Area" localSheetId="2">'DHSC IU'!$A$4:$O$31</definedName>
    <definedName name="_xlnm.Print_Area" localSheetId="3">'DHSC process'!$A$2:$S$108</definedName>
    <definedName name="_xlnm.Print_Area" localSheetId="4">'DHSC RAP'!$A$2:$D$55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7" i="10" l="1"/>
  <c r="X7" i="7" l="1"/>
  <c r="M70" i="7"/>
  <c r="O70" i="7" s="1"/>
  <c r="R70" i="7"/>
  <c r="R74" i="7"/>
  <c r="R37" i="7"/>
  <c r="R12" i="7"/>
  <c r="R30" i="7"/>
  <c r="R32" i="7"/>
  <c r="R43" i="7"/>
  <c r="R46" i="7"/>
  <c r="R48" i="7"/>
  <c r="R50" i="7"/>
  <c r="R51" i="7"/>
  <c r="R59" i="7"/>
  <c r="R62" i="7"/>
  <c r="R33" i="7"/>
  <c r="R34" i="7"/>
  <c r="R42" i="7"/>
  <c r="R54" i="7"/>
  <c r="R55" i="7"/>
  <c r="R69" i="7"/>
  <c r="R9" i="7"/>
  <c r="R7" i="7"/>
  <c r="R105" i="7" s="1"/>
  <c r="R10" i="7"/>
  <c r="R89" i="7" s="1"/>
  <c r="R18" i="7"/>
  <c r="R19" i="7"/>
  <c r="R27" i="7"/>
  <c r="R28" i="7"/>
  <c r="R29" i="7"/>
  <c r="R36" i="7"/>
  <c r="R53" i="7"/>
  <c r="R57" i="7"/>
  <c r="R60" i="7"/>
  <c r="R11" i="7"/>
  <c r="R8" i="7"/>
  <c r="R49" i="7"/>
  <c r="R61" i="7"/>
  <c r="R84" i="7"/>
  <c r="R76" i="7"/>
  <c r="R16" i="7"/>
  <c r="R20" i="7"/>
  <c r="R23" i="7"/>
  <c r="R35" i="7"/>
  <c r="R47" i="7"/>
  <c r="R14" i="7"/>
  <c r="R31" i="7"/>
  <c r="R52" i="7"/>
  <c r="R58" i="7"/>
  <c r="R65" i="7"/>
  <c r="R67" i="7"/>
  <c r="R68" i="7"/>
  <c r="R72" i="7"/>
  <c r="R73" i="7"/>
  <c r="R75" i="7"/>
  <c r="R78" i="7"/>
  <c r="R79" i="7"/>
  <c r="R80" i="7"/>
  <c r="R82" i="7"/>
  <c r="R83" i="7"/>
  <c r="R81" i="7"/>
  <c r="R40" i="7"/>
  <c r="R63" i="7"/>
  <c r="R77" i="7"/>
  <c r="R13" i="7"/>
  <c r="R15" i="7"/>
  <c r="R17" i="7"/>
  <c r="R21" i="7"/>
  <c r="R22" i="7"/>
  <c r="R24" i="7"/>
  <c r="R25" i="7"/>
  <c r="R26" i="7"/>
  <c r="R38" i="7"/>
  <c r="R39" i="7"/>
  <c r="R41" i="7"/>
  <c r="R44" i="7"/>
  <c r="R45" i="7"/>
  <c r="R56" i="7"/>
  <c r="R64" i="7"/>
  <c r="R66" i="7"/>
  <c r="R71" i="7"/>
  <c r="M11" i="7"/>
  <c r="O11" i="7" s="1"/>
  <c r="M37" i="7"/>
  <c r="O37" i="7"/>
  <c r="M40" i="7"/>
  <c r="O40" i="7" s="1"/>
  <c r="M12" i="7"/>
  <c r="O12" i="7" s="1"/>
  <c r="M30" i="7"/>
  <c r="O30" i="7" s="1"/>
  <c r="M32" i="7"/>
  <c r="O32" i="7"/>
  <c r="M43" i="7"/>
  <c r="O43" i="7"/>
  <c r="M46" i="7"/>
  <c r="O46" i="7" s="1"/>
  <c r="M48" i="7"/>
  <c r="O48" i="7" s="1"/>
  <c r="M50" i="7"/>
  <c r="O50" i="7"/>
  <c r="M51" i="7"/>
  <c r="O51" i="7"/>
  <c r="M59" i="7"/>
  <c r="O59" i="7" s="1"/>
  <c r="M62" i="7"/>
  <c r="O62" i="7" s="1"/>
  <c r="M33" i="7"/>
  <c r="O33" i="7" s="1"/>
  <c r="M34" i="7"/>
  <c r="O34" i="7"/>
  <c r="M42" i="7"/>
  <c r="O42" i="7" s="1"/>
  <c r="M54" i="7"/>
  <c r="O54" i="7" s="1"/>
  <c r="M55" i="7"/>
  <c r="O55" i="7"/>
  <c r="M69" i="7"/>
  <c r="O69" i="7" s="1"/>
  <c r="M74" i="7"/>
  <c r="O74" i="7" s="1"/>
  <c r="M13" i="7"/>
  <c r="O13" i="7" s="1"/>
  <c r="M14" i="7"/>
  <c r="O14" i="7"/>
  <c r="M9" i="7"/>
  <c r="O9" i="7"/>
  <c r="M7" i="7"/>
  <c r="O7" i="7" s="1"/>
  <c r="M10" i="7"/>
  <c r="O10" i="7" s="1"/>
  <c r="M18" i="7"/>
  <c r="O18" i="7"/>
  <c r="M19" i="7"/>
  <c r="O19" i="7"/>
  <c r="M27" i="7"/>
  <c r="O27" i="7" s="1"/>
  <c r="M28" i="7"/>
  <c r="O28" i="7" s="1"/>
  <c r="M29" i="7"/>
  <c r="O29" i="7" s="1"/>
  <c r="M36" i="7"/>
  <c r="O36" i="7"/>
  <c r="M53" i="7"/>
  <c r="O53" i="7" s="1"/>
  <c r="M57" i="7"/>
  <c r="O57" i="7" s="1"/>
  <c r="M60" i="7"/>
  <c r="O60" i="7"/>
  <c r="M8" i="7"/>
  <c r="O8" i="7" s="1"/>
  <c r="M49" i="7"/>
  <c r="O49" i="7" s="1"/>
  <c r="M76" i="7"/>
  <c r="O76" i="7" s="1"/>
  <c r="M16" i="7"/>
  <c r="O16" i="7"/>
  <c r="M20" i="7"/>
  <c r="O20" i="7"/>
  <c r="M23" i="7"/>
  <c r="O23" i="7" s="1"/>
  <c r="M35" i="7"/>
  <c r="O35" i="7" s="1"/>
  <c r="M47" i="7"/>
  <c r="O47" i="7"/>
  <c r="M22" i="7"/>
  <c r="O22" i="7"/>
  <c r="M31" i="7"/>
  <c r="O31" i="7" s="1"/>
  <c r="M52" i="7"/>
  <c r="O52" i="7" s="1"/>
  <c r="M58" i="7"/>
  <c r="O58" i="7" s="1"/>
  <c r="M65" i="7"/>
  <c r="O65" i="7"/>
  <c r="M67" i="7"/>
  <c r="O67" i="7" s="1"/>
  <c r="M68" i="7"/>
  <c r="O68" i="7" s="1"/>
  <c r="M72" i="7"/>
  <c r="O72" i="7"/>
  <c r="M73" i="7"/>
  <c r="O73" i="7" s="1"/>
  <c r="M75" i="7"/>
  <c r="O75" i="7" s="1"/>
  <c r="M78" i="7"/>
  <c r="O78" i="7" s="1"/>
  <c r="M79" i="7"/>
  <c r="O79" i="7"/>
  <c r="M80" i="7"/>
  <c r="O80" i="7"/>
  <c r="M82" i="7"/>
  <c r="O82" i="7" s="1"/>
  <c r="M81" i="7"/>
  <c r="O81" i="7" s="1"/>
  <c r="M63" i="7"/>
  <c r="O63" i="7"/>
  <c r="M77" i="7"/>
  <c r="O77" i="7"/>
  <c r="M15" i="7"/>
  <c r="O15" i="7" s="1"/>
  <c r="M17" i="7"/>
  <c r="O17" i="7" s="1"/>
  <c r="M21" i="7"/>
  <c r="O21" i="7" s="1"/>
  <c r="M24" i="7"/>
  <c r="O24" i="7"/>
  <c r="M25" i="7"/>
  <c r="O25" i="7" s="1"/>
  <c r="M26" i="7"/>
  <c r="O26" i="7" s="1"/>
  <c r="M38" i="7"/>
  <c r="O38" i="7"/>
  <c r="M39" i="7"/>
  <c r="O39" i="7" s="1"/>
  <c r="M41" i="7"/>
  <c r="O41" i="7" s="1"/>
  <c r="M44" i="7"/>
  <c r="O44" i="7" s="1"/>
  <c r="M45" i="7"/>
  <c r="O45" i="7"/>
  <c r="M56" i="7"/>
  <c r="O56" i="7"/>
  <c r="M61" i="7"/>
  <c r="O61" i="7" s="1"/>
  <c r="M64" i="7"/>
  <c r="O64" i="7" s="1"/>
  <c r="M66" i="7"/>
  <c r="O66" i="7"/>
  <c r="M71" i="7"/>
  <c r="O71" i="7"/>
  <c r="M84" i="7"/>
  <c r="O84" i="7" s="1"/>
  <c r="M83" i="7"/>
  <c r="O83" i="7"/>
  <c r="R88" i="7"/>
  <c r="X12" i="7"/>
  <c r="X11" i="7"/>
  <c r="X10" i="7"/>
  <c r="X8" i="7"/>
  <c r="M24" i="9"/>
  <c r="M23" i="9"/>
  <c r="M22" i="9"/>
  <c r="M21" i="9"/>
  <c r="M20" i="9"/>
  <c r="L24" i="9"/>
  <c r="L23" i="9"/>
  <c r="L22" i="9"/>
  <c r="L21" i="9"/>
  <c r="L20" i="9"/>
  <c r="K24" i="9"/>
  <c r="K23" i="9"/>
  <c r="K22" i="9"/>
  <c r="K21" i="9"/>
  <c r="K20" i="9"/>
  <c r="J24" i="9"/>
  <c r="J23" i="9"/>
  <c r="J22" i="9"/>
  <c r="J21" i="9"/>
  <c r="I21" i="9"/>
  <c r="J20" i="9"/>
  <c r="I24" i="9"/>
  <c r="I23" i="9"/>
  <c r="I22" i="9"/>
  <c r="I20" i="9"/>
  <c r="O15" i="3"/>
  <c r="O16" i="3"/>
  <c r="O88" i="7" l="1"/>
  <c r="O89" i="7"/>
  <c r="O105" i="7"/>
  <c r="P105" i="7" s="1"/>
  <c r="O87" i="7"/>
  <c r="O96" i="7"/>
  <c r="O91" i="7"/>
  <c r="R96" i="7"/>
  <c r="R91" i="7"/>
  <c r="R90" i="7" s="1"/>
  <c r="R87" i="7"/>
  <c r="R97" i="7" l="1"/>
  <c r="R98" i="7" s="1"/>
  <c r="R99" i="7" s="1"/>
  <c r="O97" i="7"/>
  <c r="R92" i="7"/>
  <c r="O90" i="7"/>
  <c r="O92" i="7" s="1"/>
  <c r="R100" i="7" l="1"/>
  <c r="R101" i="7" s="1"/>
  <c r="R102" i="7" s="1"/>
  <c r="R103" i="7" s="1"/>
  <c r="O98" i="7"/>
  <c r="O99" i="7" s="1"/>
  <c r="S98" i="7"/>
  <c r="R104" i="7" l="1"/>
  <c r="S104" i="7" s="1"/>
  <c r="O100" i="7"/>
  <c r="O101" i="7" s="1"/>
  <c r="O102" i="7" s="1"/>
  <c r="O103" i="7" s="1"/>
  <c r="O104" i="7" s="1"/>
  <c r="P98" i="7"/>
  <c r="R107" i="7" l="1"/>
  <c r="S105" i="7"/>
  <c r="S107" i="7" s="1"/>
  <c r="O107" i="7"/>
  <c r="P104" i="7"/>
  <c r="P107" i="7"/>
</calcChain>
</file>

<file path=xl/sharedStrings.xml><?xml version="1.0" encoding="utf-8"?>
<sst xmlns="http://schemas.openxmlformats.org/spreadsheetml/2006/main" count="1097" uniqueCount="517">
  <si>
    <t>Document Authorisation</t>
  </si>
  <si>
    <t>Review and Approval</t>
  </si>
  <si>
    <t>I have reviewed this document and agree with the information contained herein</t>
  </si>
  <si>
    <t>Name/Responsibility</t>
  </si>
  <si>
    <t>Role/organisation</t>
  </si>
  <si>
    <t>Signature</t>
  </si>
  <si>
    <t>Date</t>
  </si>
  <si>
    <t>Approver: Dr. Tom Alan Fowler</t>
  </si>
  <si>
    <t>Public Health and Health Protection Lead, NHS Test and Trace</t>
  </si>
  <si>
    <t>Document Control</t>
  </si>
  <si>
    <t>Document version (only released versions)</t>
  </si>
  <si>
    <t>Reason for change</t>
  </si>
  <si>
    <t>DHSC Risk Log for LFD</t>
  </si>
  <si>
    <t>V1 first issue</t>
  </si>
  <si>
    <t xml:space="preserve">Green </t>
  </si>
  <si>
    <t>indicates the worksheets for DHSC LFD processes for UK self test programme</t>
  </si>
  <si>
    <t>The approach taken for the risk management plan is: -</t>
  </si>
  <si>
    <t>Following ISO14971:2019 Application of risk management to medical devices, with involvement from competent consultants/clinicians and DHSC</t>
  </si>
  <si>
    <r>
      <t xml:space="preserve">To define the new intended use for self testing and context of mass testing for CV19 (recorded in worksheet </t>
    </r>
    <r>
      <rPr>
        <b/>
        <sz val="11"/>
        <color rgb="FF00B050"/>
        <rFont val="Calibri"/>
        <family val="2"/>
        <scheme val="minor"/>
      </rPr>
      <t>DHSC IU</t>
    </r>
    <r>
      <rPr>
        <sz val="11"/>
        <color theme="1"/>
        <rFont val="Calibri"/>
        <family val="2"/>
        <scheme val="minor"/>
      </rPr>
      <t>)</t>
    </r>
  </si>
  <si>
    <r>
      <t xml:space="preserve">To define the risk acceptance policy for self testing by DHSC management, recorded in </t>
    </r>
    <r>
      <rPr>
        <b/>
        <sz val="11"/>
        <color rgb="FF00B050"/>
        <rFont val="Calibri"/>
        <family val="2"/>
        <scheme val="minor"/>
      </rPr>
      <t>DHSC RAP</t>
    </r>
  </si>
  <si>
    <t xml:space="preserve">Assess the Innova risk assessment (RA) 'as is' then determine whether any of it can be used for the new intended use (self testing) </t>
  </si>
  <si>
    <r>
      <t xml:space="preserve">To review the LFD self-use testing process identifying the steps in the process of getting a swab and test result and likely hazardous situations arising - (recorded in worksheet </t>
    </r>
    <r>
      <rPr>
        <b/>
        <sz val="11"/>
        <color rgb="FF00B050"/>
        <rFont val="Calibri"/>
        <family val="2"/>
        <scheme val="minor"/>
      </rPr>
      <t>DHSC process</t>
    </r>
    <r>
      <rPr>
        <b/>
        <sz val="11"/>
        <color theme="1"/>
        <rFont val="Calibri"/>
        <family val="2"/>
        <scheme val="minor"/>
      </rPr>
      <t>)</t>
    </r>
  </si>
  <si>
    <t>Consider user FMEA risks taking into account all the improvements to the IFU gained from usability studies and field studies</t>
  </si>
  <si>
    <t>Gain input from DHSC and clinical experts - to agree on risk acceptability, severity and probability etc as part of the 'top management oversight' in ISO14971:2019</t>
  </si>
  <si>
    <t>Update design inputs for the device, packaging, leaflets, labels and training material, to show risk driven development</t>
  </si>
  <si>
    <r>
      <t xml:space="preserve">Complete the risk report - captured in worksheet </t>
    </r>
    <r>
      <rPr>
        <b/>
        <sz val="11"/>
        <color rgb="FF00B050"/>
        <rFont val="Calibri"/>
        <family val="2"/>
        <scheme val="minor"/>
      </rPr>
      <t>DHSC Conclusions</t>
    </r>
  </si>
  <si>
    <r>
      <t xml:space="preserve">Complete the Risk-benefit analysis with DHSC -captured in worksheet </t>
    </r>
    <r>
      <rPr>
        <b/>
        <sz val="11"/>
        <color rgb="FF00B050"/>
        <rFont val="Calibri"/>
        <family val="2"/>
        <scheme val="minor"/>
      </rPr>
      <t>DHSC Conclusions</t>
    </r>
  </si>
  <si>
    <t>Re-submit for regulatory approval to MHRA</t>
  </si>
  <si>
    <t>Start PMS processes based in new RA going forward</t>
  </si>
  <si>
    <t>Statement of Intended use for the risk analysis</t>
  </si>
  <si>
    <r>
      <t xml:space="preserve">The DHSC LFD used as means to </t>
    </r>
    <r>
      <rPr>
        <sz val="11"/>
        <color rgb="FFFF0000"/>
        <rFont val="Calibri"/>
        <family val="2"/>
        <scheme val="minor"/>
      </rPr>
      <t>case find</t>
    </r>
    <r>
      <rPr>
        <sz val="11"/>
        <color theme="1"/>
        <rFont val="Calibri"/>
        <family val="2"/>
        <scheme val="minor"/>
      </rPr>
      <t xml:space="preserve"> UK population for presence of SARS-Cov-19 virus in the absence of other suitable tests </t>
    </r>
  </si>
  <si>
    <r>
      <t xml:space="preserve">and in the context of low </t>
    </r>
    <r>
      <rPr>
        <sz val="11"/>
        <color rgb="FFFF0000"/>
        <rFont val="Calibri"/>
        <family val="2"/>
        <scheme val="minor"/>
      </rPr>
      <t>prevalence of COVID</t>
    </r>
    <r>
      <rPr>
        <sz val="11"/>
        <color theme="1"/>
        <rFont val="Calibri"/>
        <family val="2"/>
        <scheme val="minor"/>
      </rPr>
      <t xml:space="preserve"> in the UK population to initiate self isolation processes for positive results</t>
    </r>
  </si>
  <si>
    <t xml:space="preserve">To provide a reporting process for follow up of the positive indication and guidance on follow-on testing </t>
  </si>
  <si>
    <t>Assumptions</t>
  </si>
  <si>
    <r>
      <t xml:space="preserve">The LFD </t>
    </r>
    <r>
      <rPr>
        <sz val="11"/>
        <color rgb="FFFF0000"/>
        <rFont val="Calibri"/>
        <family val="2"/>
        <scheme val="minor"/>
      </rPr>
      <t xml:space="preserve">self test </t>
    </r>
    <r>
      <rPr>
        <sz val="11"/>
        <color theme="1"/>
        <rFont val="Calibri"/>
        <family val="2"/>
        <scheme val="minor"/>
      </rPr>
      <t xml:space="preserve">to be implemented first in low risk situations (e.g. schools) in early phases to determine effectiveness </t>
    </r>
  </si>
  <si>
    <t>Potentially, if results are satisfactory to widen the intended use in later phases for screening in higher risk areas</t>
  </si>
  <si>
    <t>Primary focus is  safety of the user of the LFD with consideration of wider harms caused by spreading the disease</t>
  </si>
  <si>
    <t>The severity of CV19 depends on personal risk factors and for most people  (&gt;80%) it is low, an accurate diagnosis is important, but may not improve outcomes</t>
  </si>
  <si>
    <t>That vulnerable people are isolated (and their carers) and testing using LFD should not be relied on as the primary test in early phases</t>
  </si>
  <si>
    <t>The use of the LFD in higher risk situations is followed up by a reference test (PCR) test where possible or regular repeat testing by LFD</t>
  </si>
  <si>
    <t>If LFD is shown to be effective then its application may be widened in later phases</t>
  </si>
  <si>
    <t>That even with a negative result people are expected to follow government guidelines to help lower the R value</t>
  </si>
  <si>
    <t>That false positives, although highly undesirable from programme perspective, are of nuisance levels to individuals and don't create significant harm</t>
  </si>
  <si>
    <t>That positive results are required to be followed up/mandated in line with government rules</t>
  </si>
  <si>
    <t>That this risk assessment is primarily focused on the hazards for the user in context of moderate severity (see 1 above)</t>
  </si>
  <si>
    <t>That risks to others has been incorporated as part of follow up instructions for both positive and negative results, based on current government guidance</t>
  </si>
  <si>
    <t>There may be high residual risk if there has been deliberate abuse but this can only be followed up by other control processes</t>
  </si>
  <si>
    <t>That the LFD is supplied in packs of 3 or 7 for regular testing to catch any rising viral load as disease progresses and its not seen as a 1 off</t>
  </si>
  <si>
    <t>The IU is  outlined in the positioning document from Public Health 'Impact of using Lateral Flow devices' from Sage/S. Hopkins below</t>
  </si>
  <si>
    <t>https://assets.publishing.service.gov.uk/government/uploads/system/uploads/attachment_data/file/914931/s0712-tfms-consensus-statement-sage.pdf</t>
  </si>
  <si>
    <t>RA of LFD for intended use of self testing for HDSC (considering hazards and user failures)</t>
  </si>
  <si>
    <t>Note CV19 is disease caused by SARS-Covid-19 Virus</t>
  </si>
  <si>
    <t>Risk Analysis</t>
  </si>
  <si>
    <t>Severity of harms</t>
  </si>
  <si>
    <t>The probability of a hazardous situation occurring</t>
  </si>
  <si>
    <t>The probability of a hazardous situation leading to harm</t>
  </si>
  <si>
    <t>Before risk control</t>
  </si>
  <si>
    <t>Post Risk control</t>
  </si>
  <si>
    <t>S*P1*P2</t>
  </si>
  <si>
    <t>S*P2*new P1</t>
  </si>
  <si>
    <t>Hazard id</t>
  </si>
  <si>
    <t>Process starts from receipt of LFD</t>
  </si>
  <si>
    <t>Hazards type</t>
  </si>
  <si>
    <t>Cause of hazardous situations</t>
  </si>
  <si>
    <t>Harm (end effect)</t>
  </si>
  <si>
    <t>Consequence of harm</t>
  </si>
  <si>
    <t>Severity</t>
  </si>
  <si>
    <t>S</t>
  </si>
  <si>
    <t>Probability P1</t>
  </si>
  <si>
    <t>P1</t>
  </si>
  <si>
    <t>Probability P2</t>
  </si>
  <si>
    <t>P2</t>
  </si>
  <si>
    <t>P1*P2</t>
  </si>
  <si>
    <t>Detectable</t>
  </si>
  <si>
    <t>Risk</t>
  </si>
  <si>
    <t>mitigation</t>
  </si>
  <si>
    <t>new P1</t>
  </si>
  <si>
    <t>New risk</t>
  </si>
  <si>
    <t>Results check</t>
  </si>
  <si>
    <t>No.</t>
  </si>
  <si>
    <t>HI1</t>
  </si>
  <si>
    <t>1. Prepare test area and check  test kit contents</t>
  </si>
  <si>
    <t>Performance</t>
  </si>
  <si>
    <t>User receives damaged test kit (transit)</t>
  </si>
  <si>
    <t>No result</t>
  </si>
  <si>
    <t>User has no diagnosis</t>
  </si>
  <si>
    <t>Medium</t>
  </si>
  <si>
    <t>Low</t>
  </si>
  <si>
    <t>Y</t>
  </si>
  <si>
    <t>Packaging design to address storage conditions</t>
  </si>
  <si>
    <t>severity of 5</t>
  </si>
  <si>
    <t>HI2</t>
  </si>
  <si>
    <t>User receives LFD</t>
  </si>
  <si>
    <t>User stores device outside recommended storage condition</t>
  </si>
  <si>
    <t>Invalid result</t>
  </si>
  <si>
    <t>User has incorrect diagnosis</t>
  </si>
  <si>
    <t>N</t>
  </si>
  <si>
    <t>severity of 4</t>
  </si>
  <si>
    <t>HI3</t>
  </si>
  <si>
    <t>User opens packaging</t>
  </si>
  <si>
    <t>User opens kit in advance of testing (exposure to moisture in air denatures the paper in the LFD)</t>
  </si>
  <si>
    <t>Packaging label warning</t>
  </si>
  <si>
    <t>HI4</t>
  </si>
  <si>
    <t>1.1 Use reads IFU/labels etc</t>
  </si>
  <si>
    <t>Usability failures</t>
  </si>
  <si>
    <t>User can't read and abandons test</t>
  </si>
  <si>
    <t>Packaging design with pictures to aide reading</t>
  </si>
  <si>
    <t>severity of 3</t>
  </si>
  <si>
    <t>HI5</t>
  </si>
  <si>
    <t xml:space="preserve">User stores received LFD </t>
  </si>
  <si>
    <t>Choking</t>
  </si>
  <si>
    <t>Children play with device and inhale choking parts</t>
  </si>
  <si>
    <t xml:space="preserve">Choking </t>
  </si>
  <si>
    <t>Death</t>
  </si>
  <si>
    <t>High</t>
  </si>
  <si>
    <t>IFU Warning label, no choking sized parts included or attractive designs</t>
  </si>
  <si>
    <t>severity of 2</t>
  </si>
  <si>
    <t>HI6</t>
  </si>
  <si>
    <t>1.2 User prepares area</t>
  </si>
  <si>
    <t>User fails to clean an appropriate area to conduct the test - risk of contamination from other items or prev tests</t>
  </si>
  <si>
    <t>False positive result</t>
  </si>
  <si>
    <t>Packaging design to facilitate good handling process</t>
  </si>
  <si>
    <t>severity of 1</t>
  </si>
  <si>
    <t>HI7</t>
  </si>
  <si>
    <t>1.3 User washes hands</t>
  </si>
  <si>
    <t xml:space="preserve">User fails to wash hands </t>
  </si>
  <si>
    <t>Contamination of environment</t>
  </si>
  <si>
    <t>Clear IFU, with standard government warnings about good hand sanitisation being essential to control disease</t>
  </si>
  <si>
    <t>HI8</t>
  </si>
  <si>
    <t xml:space="preserve">1.4 User opens external packaging </t>
  </si>
  <si>
    <t>User can't open packaging</t>
  </si>
  <si>
    <t>Packaging design to open intuitively and easily whilst maintaining IP rating</t>
  </si>
  <si>
    <t>HI9</t>
  </si>
  <si>
    <t>User check components for completeness</t>
  </si>
  <si>
    <t>User see damage to critical packaging and continues with test</t>
  </si>
  <si>
    <t>Clear IFU, clear packaging and good QC</t>
  </si>
  <si>
    <t>HI10</t>
  </si>
  <si>
    <t>User checks contents and notices critical missing bits but continues</t>
  </si>
  <si>
    <t>Clear IFU stating new kit to be requested</t>
  </si>
  <si>
    <t>HI11</t>
  </si>
  <si>
    <t>User reads IFU/labels etc</t>
  </si>
  <si>
    <t>User doesn't know how to get an accurate result</t>
  </si>
  <si>
    <t>IFU, use of videos, training and support</t>
  </si>
  <si>
    <t>HI12</t>
  </si>
  <si>
    <t>User prepares to swab</t>
  </si>
  <si>
    <t>User gives swab to an underage child for a self test</t>
  </si>
  <si>
    <t>Clear IFU with age constraints</t>
  </si>
  <si>
    <t>HI13</t>
  </si>
  <si>
    <t>User gives kit to an underage child to read instructions</t>
  </si>
  <si>
    <t>Clear IFU with pictures as well as words</t>
  </si>
  <si>
    <t>HI14</t>
  </si>
  <si>
    <t>User has special needs and can't self swab</t>
  </si>
  <si>
    <t>Clear IFU and home help support</t>
  </si>
  <si>
    <t>HI15</t>
  </si>
  <si>
    <t>2. Set up the test</t>
  </si>
  <si>
    <t>User consumes food/hot drink immediately beforehand</t>
  </si>
  <si>
    <t>Clear IFU indicating food may effect performance</t>
  </si>
  <si>
    <t>HI16</t>
  </si>
  <si>
    <t>User consumes alcohol immediately beforehand</t>
  </si>
  <si>
    <t>Clear IFU indicating alcoholic drinks may effect performance</t>
  </si>
  <si>
    <t>HI17</t>
  </si>
  <si>
    <t>User has a nosebleed beforehand</t>
  </si>
  <si>
    <t>Clear IFU indicating that bleeding nostril not to be sampled</t>
  </si>
  <si>
    <t>HI18</t>
  </si>
  <si>
    <t>Discomfort</t>
  </si>
  <si>
    <t>User has nose piercing that interfere</t>
  </si>
  <si>
    <t>User annoyance</t>
  </si>
  <si>
    <t xml:space="preserve">Clear IFU indicating that sampling of body piercings should be avoided </t>
  </si>
  <si>
    <t>HI19</t>
  </si>
  <si>
    <t>If &gt;1 user testing at same time OR an adult is testing a child at the same time, users may mix up the components of the test</t>
  </si>
  <si>
    <t xml:space="preserve">Clear IFU indicating user must ensure that child is tested before or after full completion of their own test. </t>
  </si>
  <si>
    <t>HI20</t>
  </si>
  <si>
    <t>2.5 User starts clock</t>
  </si>
  <si>
    <t>User has no clock/watch available</t>
  </si>
  <si>
    <t>Clear IFU indicating that clock is essential</t>
  </si>
  <si>
    <t>HI21</t>
  </si>
  <si>
    <t>2.6 User opens sachet</t>
  </si>
  <si>
    <t>User can't open sachet</t>
  </si>
  <si>
    <t>HI22</t>
  </si>
  <si>
    <t>User opens pouch and waits too long to start the test and use the cartridge</t>
  </si>
  <si>
    <t xml:space="preserve">Clear IFU mentions once open, start the test within 30 minutes. </t>
  </si>
  <si>
    <t>HI23</t>
  </si>
  <si>
    <t>2.7 User opens tube and fills liquid from sachet</t>
  </si>
  <si>
    <t>User can't open tube</t>
  </si>
  <si>
    <t xml:space="preserve">Packaging design to open intuitively and easily </t>
  </si>
  <si>
    <t>HI24</t>
  </si>
  <si>
    <t xml:space="preserve">Users needs assistance opening the tube (unable to open it) – risk of contamination </t>
  </si>
  <si>
    <t xml:space="preserve">Packaging design to open intuitively </t>
  </si>
  <si>
    <t>HI25</t>
  </si>
  <si>
    <t xml:space="preserve">User does not squeeze all the liquid out of the sachet </t>
  </si>
  <si>
    <t xml:space="preserve">Clear IFU and labels to squeeze all the fluid. </t>
  </si>
  <si>
    <t>HI26</t>
  </si>
  <si>
    <t>2.8 User closes tube and places in holder</t>
  </si>
  <si>
    <t>User can't use the holder and contaminates sample</t>
  </si>
  <si>
    <t xml:space="preserve">Packaging design to intuitive to use </t>
  </si>
  <si>
    <t>HI27</t>
  </si>
  <si>
    <t>2.9 User blows nose</t>
  </si>
  <si>
    <t>Usability failures+C49:G49</t>
  </si>
  <si>
    <t>User fails to blow nose beforehand</t>
  </si>
  <si>
    <t>Clear IFU</t>
  </si>
  <si>
    <t>HI28</t>
  </si>
  <si>
    <t xml:space="preserve">2.10 User washes hands </t>
  </si>
  <si>
    <t>User fails to was hands again after blowing nose</t>
  </si>
  <si>
    <t>HI29</t>
  </si>
  <si>
    <t>2.11 User identifies end with swab</t>
  </si>
  <si>
    <t>User can't tell which end is the swab</t>
  </si>
  <si>
    <t>Clear IFU with pictures and labelling</t>
  </si>
  <si>
    <t>HI30</t>
  </si>
  <si>
    <t>2.12  User removes swab</t>
  </si>
  <si>
    <t>User can't remove swab from packaging</t>
  </si>
  <si>
    <t>Packaging design to open intuitively and easily maintaining IP rating</t>
  </si>
  <si>
    <t>HI31</t>
  </si>
  <si>
    <t>3.13 Taking mouth swab sample</t>
  </si>
  <si>
    <t>User touches wrong part of mouth first</t>
  </si>
  <si>
    <t>False negative result</t>
  </si>
  <si>
    <t>Clear IFU to guide user to correct location in mouth</t>
  </si>
  <si>
    <t>HI32</t>
  </si>
  <si>
    <t>User doesn't sample well enough (4 times in mouth)</t>
  </si>
  <si>
    <t>Clear IFU, training videos, support etc</t>
  </si>
  <si>
    <t>HI33</t>
  </si>
  <si>
    <t>User finds swabbing too painful and stops part way</t>
  </si>
  <si>
    <t>Clear IFU, small swab design with no sharps</t>
  </si>
  <si>
    <t>HI34</t>
  </si>
  <si>
    <t>User snaps the swab stick and continues to use it</t>
  </si>
  <si>
    <t>Inhalation of small plastic parts</t>
  </si>
  <si>
    <t>low</t>
  </si>
  <si>
    <t>Robust swab required</t>
  </si>
  <si>
    <t>HI35</t>
  </si>
  <si>
    <t xml:space="preserve">User thinks a separate swab is needed for the nose after throat </t>
  </si>
  <si>
    <t>IFU to clearly state combined swabbing process</t>
  </si>
  <si>
    <t>HI36</t>
  </si>
  <si>
    <t>User swabs a pet to see if it is sick</t>
  </si>
  <si>
    <t>Clear IFU, stating not for animal use</t>
  </si>
  <si>
    <t>HI37</t>
  </si>
  <si>
    <t xml:space="preserve">User places the swab down on a surface to rest while they open the extraction tube </t>
  </si>
  <si>
    <t>Clear IFU, stating warning about cross contamination</t>
  </si>
  <si>
    <t>HI38</t>
  </si>
  <si>
    <t>User gags and is sick</t>
  </si>
  <si>
    <t>Clear IFU, suggesting alternative targets if not possible to swab</t>
  </si>
  <si>
    <t>HI39</t>
  </si>
  <si>
    <t>3.14 Taking nose swab sample</t>
  </si>
  <si>
    <t>User doesn't sample well enough (10 times in nose)</t>
  </si>
  <si>
    <t>HI40</t>
  </si>
  <si>
    <t>User touches the swab pad</t>
  </si>
  <si>
    <t>Clear IFU, indicating that second test kit should be sought if problems occur</t>
  </si>
  <si>
    <t>HI41</t>
  </si>
  <si>
    <t>3.13 Testing a child</t>
  </si>
  <si>
    <t>Child unable to take swab</t>
  </si>
  <si>
    <t>Good IFU, training and home support</t>
  </si>
  <si>
    <t>HI42</t>
  </si>
  <si>
    <t>User testing &gt; 1 subject (e.g. parent with children) fails to wash hands &amp; test area between subjects risking cross contamination</t>
  </si>
  <si>
    <t>HI43</t>
  </si>
  <si>
    <t>4.15 Process the swab sample</t>
  </si>
  <si>
    <t>User doesn't fill tube properly</t>
  </si>
  <si>
    <t>Clear IFU with components shown to be easy to open</t>
  </si>
  <si>
    <t>HI44</t>
  </si>
  <si>
    <t>User needs assistance opening the tube while they hold the swab</t>
  </si>
  <si>
    <t>Clear IFU with components shown to be easy to use</t>
  </si>
  <si>
    <t>HI45</t>
  </si>
  <si>
    <t xml:space="preserve">User confuses buffer packaging with LFD packaging </t>
  </si>
  <si>
    <t>HI46</t>
  </si>
  <si>
    <t>User spills sachet fluid</t>
  </si>
  <si>
    <t>HI47</t>
  </si>
  <si>
    <t>User drops swab or rests it on a surface and continues test</t>
  </si>
  <si>
    <t>Clear IFU, stressing that contaminated swabs are not to be used and fresh one sought</t>
  </si>
  <si>
    <t>HI48</t>
  </si>
  <si>
    <t>User uses a pre-used swab</t>
  </si>
  <si>
    <t>HI49</t>
  </si>
  <si>
    <t>Extraction tube falls over after 6 drops of fluid - poorly/not supported</t>
  </si>
  <si>
    <t>Good packaging design for supporting tube</t>
  </si>
  <si>
    <t>HI50</t>
  </si>
  <si>
    <t>Chemical</t>
  </si>
  <si>
    <t>User is exposed to extraction fluid</t>
  </si>
  <si>
    <t>Exposure to chemicals</t>
  </si>
  <si>
    <t>User may react to chemicals</t>
  </si>
  <si>
    <t>HI51</t>
  </si>
  <si>
    <t>4.16 Pinch tube and remove fluid from swab</t>
  </si>
  <si>
    <t>User can't pinch the extraction tube to remove liquid</t>
  </si>
  <si>
    <t xml:space="preserve">Packaging design for intuitive and easy of handling </t>
  </si>
  <si>
    <t>HI52</t>
  </si>
  <si>
    <t xml:space="preserve">User fails to dispose of the swab following extraction – contamination risk from the swab being in open environments </t>
  </si>
  <si>
    <t>Clear IFU indicating that the swab to returned to the opened packaging to reduce contamination risk</t>
  </si>
  <si>
    <t>HI53</t>
  </si>
  <si>
    <t>4.17 Cap tube</t>
  </si>
  <si>
    <t>User can't tightly place on the cap and it leaks</t>
  </si>
  <si>
    <t>HI54</t>
  </si>
  <si>
    <t>4.18 Add drops to LFD and start clock 4.19</t>
  </si>
  <si>
    <t>User adds to little extraction liquids (&lt;2 drops)</t>
  </si>
  <si>
    <t>Clear IFU with check on control line</t>
  </si>
  <si>
    <t>HI55</t>
  </si>
  <si>
    <t>User adds bubbles instead of extraction liquids (&lt;2 drops)</t>
  </si>
  <si>
    <t>HI56</t>
  </si>
  <si>
    <t>User adds to much extraction liquids (&gt;2 drops)</t>
  </si>
  <si>
    <t>Clear IFU and effective design of LFD to limit excess</t>
  </si>
  <si>
    <t>HI57</t>
  </si>
  <si>
    <t xml:space="preserve">User spills extraction fluid </t>
  </si>
  <si>
    <t>User may react to chemicals or spread CV19</t>
  </si>
  <si>
    <t>Clear IFU stating how to deal with spillage</t>
  </si>
  <si>
    <t>HI58</t>
  </si>
  <si>
    <t>5. Determine result</t>
  </si>
  <si>
    <t>User does not leave device on flat surface</t>
  </si>
  <si>
    <t xml:space="preserve">Clear IFU about flat surface, training videos, support etc </t>
  </si>
  <si>
    <t>HI59</t>
  </si>
  <si>
    <t xml:space="preserve">User does not find a sturdy surface causes LFD to slant or move </t>
  </si>
  <si>
    <t xml:space="preserve">Clear IFU, training videos, support etc,  IFU mentions that surface must be flat and level </t>
  </si>
  <si>
    <t>HI60</t>
  </si>
  <si>
    <t>User inverts/moves LFD soon after adding drops &amp; fluid is lost</t>
  </si>
  <si>
    <t>HI61</t>
  </si>
  <si>
    <t>LFD doesn't work</t>
  </si>
  <si>
    <t>Good design and implemtation by Innova, need PFMEA and supplier approval</t>
  </si>
  <si>
    <t>HI62</t>
  </si>
  <si>
    <t>User doesn't make right diagnosis</t>
  </si>
  <si>
    <t>HI63</t>
  </si>
  <si>
    <t xml:space="preserve">User fails to read result within the 20 to 30mins window </t>
  </si>
  <si>
    <t>Clear IFU, training videos, support with focus on timings etc</t>
  </si>
  <si>
    <t>HI64</t>
  </si>
  <si>
    <t>HI65</t>
  </si>
  <si>
    <t xml:space="preserve">User moves the LFD around after adding the two drops into the “sample well” </t>
  </si>
  <si>
    <t xml:space="preserve">Clear IFU stating to not move the test strip </t>
  </si>
  <si>
    <t>HI66</t>
  </si>
  <si>
    <t>User with poor/v poor vision fails to see a faint +ve line</t>
  </si>
  <si>
    <t>HI67</t>
  </si>
  <si>
    <t>User doesn't wait full 30mins for negative result</t>
  </si>
  <si>
    <t>HI68</t>
  </si>
  <si>
    <t>User incorrectly interprets result (C = Control, not Covid!)</t>
  </si>
  <si>
    <t>HI69</t>
  </si>
  <si>
    <t xml:space="preserve">6. report result (not </t>
  </si>
  <si>
    <t>User fails to follow up on uncertain result</t>
  </si>
  <si>
    <t>Clear IFU, training videos, support etc following government guidelines</t>
  </si>
  <si>
    <t>HI70</t>
  </si>
  <si>
    <t>User fails to communicate +ve result as is required</t>
  </si>
  <si>
    <t>Further spread of CV19</t>
  </si>
  <si>
    <t>HI71</t>
  </si>
  <si>
    <t>User fails to report a positive test so as not to be asked to self-isolate or be traced</t>
  </si>
  <si>
    <t>Clear IFU, training videos, support to follow government guidance etc</t>
  </si>
  <si>
    <t>HI72</t>
  </si>
  <si>
    <t xml:space="preserve">Users device does not detect the QR code on the LFD  </t>
  </si>
  <si>
    <t>Compromised follow up</t>
  </si>
  <si>
    <t xml:space="preserve">Clear IFU indicates user to call 119 and provide details of the LFD cartridge number if QR code is not working. </t>
  </si>
  <si>
    <t>HI73</t>
  </si>
  <si>
    <t>Use can't read the id bar code or QR code</t>
  </si>
  <si>
    <t>Packaging design for intuitive use</t>
  </si>
  <si>
    <t>HI74</t>
  </si>
  <si>
    <t>User doesn't know who to contact or follow up</t>
  </si>
  <si>
    <t>Clear IFU with next steps for follow up</t>
  </si>
  <si>
    <t>HI75</t>
  </si>
  <si>
    <t>7. Dispose safely</t>
  </si>
  <si>
    <t xml:space="preserve">User doesn't know how to dispose of contaminated device </t>
  </si>
  <si>
    <t>Clear IFU with disposal process indicating use of waste bag</t>
  </si>
  <si>
    <t>HI76</t>
  </si>
  <si>
    <t>Make notes</t>
  </si>
  <si>
    <t>User fails to record actions and concerns</t>
  </si>
  <si>
    <t>Clear IFU with form to record notes</t>
  </si>
  <si>
    <t>HI77</t>
  </si>
  <si>
    <t>User fails to comply with instructions if receives +ve result/advice</t>
  </si>
  <si>
    <t>Clear IFU with instruction to follow government guidance</t>
  </si>
  <si>
    <t>HI78</t>
  </si>
  <si>
    <t>User over interprets a -ve result as now being free to reduce Hands/Face/Space measures etc</t>
  </si>
  <si>
    <t>Clear IFU with message that its indicative only and to follow government guidance</t>
  </si>
  <si>
    <t>Risk analysis</t>
  </si>
  <si>
    <t>After Risk Control</t>
  </si>
  <si>
    <t>Type and typical values for S &amp; P2 (for consistency)</t>
  </si>
  <si>
    <t>&gt;75</t>
  </si>
  <si>
    <t>Results Summary</t>
  </si>
  <si>
    <t>No Result</t>
  </si>
  <si>
    <t>&lt;60</t>
  </si>
  <si>
    <t>&gt;20</t>
  </si>
  <si>
    <t>False positive</t>
  </si>
  <si>
    <t>Yellows</t>
  </si>
  <si>
    <t>&lt;20</t>
  </si>
  <si>
    <t>Total</t>
  </si>
  <si>
    <t>Failure to comply with government guidance if positive</t>
  </si>
  <si>
    <t>Failure to comply with government guidance if negative</t>
  </si>
  <si>
    <t>Before</t>
  </si>
  <si>
    <t>Numbers</t>
  </si>
  <si>
    <t>After</t>
  </si>
  <si>
    <t>&lt;10</t>
  </si>
  <si>
    <t>10 to 15</t>
  </si>
  <si>
    <t>15-20</t>
  </si>
  <si>
    <t>20-25</t>
  </si>
  <si>
    <t>25-30</t>
  </si>
  <si>
    <t>30-40</t>
  </si>
  <si>
    <t>40-45</t>
  </si>
  <si>
    <t>45-50</t>
  </si>
  <si>
    <t>50-60</t>
  </si>
  <si>
    <t>&gt;60</t>
  </si>
  <si>
    <t>DHSC Risk Acceptance Policy</t>
  </si>
  <si>
    <t>Hazards in scope</t>
  </si>
  <si>
    <t>Chemical, biological, physical, accuracy of IVD, use of swab</t>
  </si>
  <si>
    <t>Out of scope</t>
  </si>
  <si>
    <t>Electrical, radioactivity, stored energy, emissions, softwareUI etc</t>
  </si>
  <si>
    <t>Index</t>
  </si>
  <si>
    <t>Description</t>
  </si>
  <si>
    <t>Definition</t>
  </si>
  <si>
    <t xml:space="preserve">Rare </t>
  </si>
  <si>
    <t xml:space="preserve">The event is extremely unlikely to occur. </t>
  </si>
  <si>
    <t xml:space="preserve">Unlikely </t>
  </si>
  <si>
    <t>The event is unlikely to occur. It can be assumed that it will only occur exceptionally.</t>
  </si>
  <si>
    <t xml:space="preserve">Moderate </t>
  </si>
  <si>
    <t>The event is likely to occur at a point in the project lifecycle. It can reasonably be expected to occur.</t>
  </si>
  <si>
    <t xml:space="preserve">Likely </t>
  </si>
  <si>
    <t>The event is likely to occur.</t>
  </si>
  <si>
    <t xml:space="preserve">Very Likely </t>
  </si>
  <si>
    <t>The event will occur at a point in the project liefcycle</t>
  </si>
  <si>
    <t>Seveity of Harm</t>
  </si>
  <si>
    <t xml:space="preserve">The event is extremely unlikely to result in harm. </t>
  </si>
  <si>
    <t>The event is unlikely to lead to harm and it will only occur exceptionally.</t>
  </si>
  <si>
    <t>Not significant</t>
  </si>
  <si>
    <t>Minor impact</t>
  </si>
  <si>
    <t>Significant impact</t>
  </si>
  <si>
    <t>Extremely detrimental</t>
  </si>
  <si>
    <t>Catastrophic</t>
  </si>
  <si>
    <t>The event is likely to occur at a point and it can reasonably be expected to lead to harm.</t>
  </si>
  <si>
    <t>The event is likely to lead to harm</t>
  </si>
  <si>
    <t>Probability (P1*P2)</t>
  </si>
  <si>
    <t>Very likely</t>
  </si>
  <si>
    <t xml:space="preserve"> &gt;= 1:10 </t>
  </si>
  <si>
    <t>The event will occur at a point in the  lifecycle and lead to harm</t>
  </si>
  <si>
    <t>Likely</t>
  </si>
  <si>
    <t xml:space="preserve">&lt;1:10 &amp;  &gt;= 1:100 </t>
  </si>
  <si>
    <t>Moderate</t>
  </si>
  <si>
    <r>
      <t>&lt; 1:100 &amp; &gt;= 1:10</t>
    </r>
    <r>
      <rPr>
        <vertAlign val="superscript"/>
        <sz val="8"/>
        <color theme="1"/>
        <rFont val="Arial"/>
        <family val="2"/>
      </rPr>
      <t>4</t>
    </r>
  </si>
  <si>
    <t>Unlikely</t>
  </si>
  <si>
    <r>
      <t>&lt; 1:10</t>
    </r>
    <r>
      <rPr>
        <vertAlign val="superscript"/>
        <sz val="8"/>
        <color theme="1"/>
        <rFont val="Arial"/>
        <family val="2"/>
      </rPr>
      <t xml:space="preserve">4 </t>
    </r>
    <r>
      <rPr>
        <sz val="8"/>
        <color theme="1"/>
        <rFont val="Arial"/>
        <family val="2"/>
      </rPr>
      <t>&amp; &gt;= 1:10</t>
    </r>
    <r>
      <rPr>
        <vertAlign val="superscript"/>
        <sz val="8"/>
        <color theme="1"/>
        <rFont val="Arial"/>
        <family val="2"/>
      </rPr>
      <t>6</t>
    </r>
  </si>
  <si>
    <t>Rare</t>
  </si>
  <si>
    <r>
      <t>&lt; 1:10</t>
    </r>
    <r>
      <rPr>
        <vertAlign val="superscript"/>
        <sz val="8"/>
        <color theme="1"/>
        <rFont val="Arial"/>
        <family val="2"/>
      </rPr>
      <t xml:space="preserve">6 </t>
    </r>
  </si>
  <si>
    <t>No significant impact</t>
  </si>
  <si>
    <t xml:space="preserve">There is no significant impact on the safety of users and wider impact on population </t>
  </si>
  <si>
    <t xml:space="preserve">The impact on the safety of users and wider impact on population  is considered low and not significant </t>
  </si>
  <si>
    <t xml:space="preserve">There is likely to be a significant impact on the safety of users and wider impact on population </t>
  </si>
  <si>
    <t xml:space="preserve">The impact on the safety of users and wider impact on population  will cause extreme detriment to the overall programme </t>
  </si>
  <si>
    <t>Catastrophic impact</t>
  </si>
  <si>
    <t xml:space="preserve">The impact will impact on the safety of users and wider impact on population  in a catastrophic manner </t>
  </si>
  <si>
    <t>Risk Acceptability Definitions</t>
  </si>
  <si>
    <t>Risk Class</t>
  </si>
  <si>
    <t>Risk Acceptability</t>
  </si>
  <si>
    <t>R1</t>
  </si>
  <si>
    <r>
      <t>Unacceptable Risk</t>
    </r>
    <r>
      <rPr>
        <sz val="8"/>
        <color rgb="FF000000"/>
        <rFont val="Arial"/>
        <family val="2"/>
      </rPr>
      <t xml:space="preserve"> - Risk must be eliminated, reduced by protective measures or mitigated and mitigation documented. </t>
    </r>
  </si>
  <si>
    <t>R2</t>
  </si>
  <si>
    <t xml:space="preserve">Medium Risk - Investigate further risk reduction. </t>
  </si>
  <si>
    <t>R3</t>
  </si>
  <si>
    <t xml:space="preserve">Broadly acceptable, no need for further risk reduction. </t>
  </si>
  <si>
    <t>Typical outcomes</t>
  </si>
  <si>
    <t>Death e.g. choking event for a child, worst case scenario taken</t>
  </si>
  <si>
    <t>Needs urgent medical care e.g. bleeding, infection or severe reaction, need for operation</t>
  </si>
  <si>
    <t>Rationale for severity scorings for CV19</t>
  </si>
  <si>
    <t>The accuracy of CV19 test is significant to most people and having an accurate diagnosis may help with decisions</t>
  </si>
  <si>
    <t>Early diagnosis of CV19 does not help with clinical outcomes and reduce death rates for infected people (this can only be helped once patient has symptons)</t>
  </si>
  <si>
    <r>
      <t xml:space="preserve">Scratch, abrasion or discomfort that lasts for a few hours afterwards, </t>
    </r>
    <r>
      <rPr>
        <sz val="8"/>
        <color rgb="FFFF0000"/>
        <rFont val="Calibri"/>
        <family val="2"/>
        <scheme val="minor"/>
      </rPr>
      <t>or User getting a false positive</t>
    </r>
  </si>
  <si>
    <t xml:space="preserve">irritation/discomfort </t>
  </si>
  <si>
    <t>User not harmed by belief of absence of CV19, there may be symptons &amp; they may be infectious and a potential threat to others</t>
  </si>
  <si>
    <t>Normally there is no lasting harm for swabbing</t>
  </si>
  <si>
    <t>Swabbing is not pleasant, but normally there is no lasting harm</t>
  </si>
  <si>
    <t>Analysis of residual risk</t>
  </si>
  <si>
    <t>Generally  the LFD in its intended use for self-testing is low risk for the user after risk control measures (user FMEA) with no red or amber risks for the user</t>
  </si>
  <si>
    <t>The IFU provides instructions to cover the hazardous situations, which is combined with other training support (web based or telephone and government guidance)</t>
  </si>
  <si>
    <t>Safety is confirmed by the small number of incidents reported considering the large number tested in user trials</t>
  </si>
  <si>
    <t xml:space="preserve">The effectiveness of testing is known to be less than when done by HCPs, however the hazard to the user is low and with repeat testing its likely to improve with experience </t>
  </si>
  <si>
    <t xml:space="preserve">Testing is based on repeat testing using 3 or 7 days packs of LFDs and therefore as the viral load rises for an infected individual the chances of detection improve with multiple tests </t>
  </si>
  <si>
    <t>The impact of false negatives is considered to be moderate as the diagnosis does not help clinical outcomes for the user, but affects decisions about exposing others</t>
  </si>
  <si>
    <t>The consequences of false negatives is mitigated by warnings that the test is not definitive and people should still adhere to government guidance to protect vulnerable people</t>
  </si>
  <si>
    <t>The risks to other people is not a user related hazard for the device, but down to impact to wider society and behaviours can be addressed by warnings and on-going government advice</t>
  </si>
  <si>
    <t xml:space="preserve">The 2 remaining amber risks are considered as out of scope for the device (concerned with abuse of the reporting process on positive results), but have been left in the analysis  </t>
  </si>
  <si>
    <t>Analysis of benefits</t>
  </si>
  <si>
    <t xml:space="preserve">The identification of a substantial proportion of those people within a geographic region currently infected with coronavirus, combined with immediate self-isolation and identification of contacts of these cases, </t>
  </si>
  <si>
    <t xml:space="preserve">has the potential to reduce the transmission of infection and the overall prevalence of infection in that population.  The main beneficiaries are not intended to be those individuals being tested </t>
  </si>
  <si>
    <t>but the unknown people who might otherwise have become infected and the community as whole through the earlier lifting of restriction and reduced socio-economic harm.</t>
  </si>
  <si>
    <t xml:space="preserve">It is recognised that these benefits, may well come at the cost of harm to individuals undergoing testing – those testing positive and their contacts may not welcome being asked to isolate when </t>
  </si>
  <si>
    <t xml:space="preserve">they would otherwise not have been, and those testing negative may be resentful of still being subjected to restrictions on their freedoms if they believe they are not a risk to others.  </t>
  </si>
  <si>
    <t>However the lack of benefits to individuals being tested, or even the risk of harm to them, is not in and of itself a reason to dismiss large-scale community testing.</t>
  </si>
  <si>
    <t xml:space="preserve">Modelling  has demonstrated that using a LFD (with sensitivity of approximately 50%),  on day 7 post-exposure may avert 46% (95% UI: 26, 64%) of onward transmission compared to 47% (95% UI: 30, 62%) </t>
  </si>
  <si>
    <t xml:space="preserve">with a 14-day post-exposure quarantine period with no testing and in addition if contacts are not required to quarantine, but instead undergo daily LFA tests for the 5 days after they are traced, </t>
  </si>
  <si>
    <t>44% (95% UI: 23, 66%) of transmission may be prevented. However, this will not be possible to implement or deliver unless home self use of the LFDs is enabled.</t>
  </si>
  <si>
    <t>Good precedents exist e.g. community testing in Slovakia along with isolation of positive cases and restrictions is estimated to have reduced the subsequent cases by 82% in two weeks.  </t>
  </si>
  <si>
    <t>It is recognised that the prevalence of infection continues to change in the population but across the country over this Winter it is likely to remain between 0.5-3%.  </t>
  </si>
  <si>
    <t xml:space="preserve">This means that there is likely to be between 10-40k infections per day that will go undetected using current technologies and routes to testing. Symptom screening alone </t>
  </si>
  <si>
    <t>is estimated to miss approximately half of the cases circulating indicating that mass testing has great benefits.</t>
  </si>
  <si>
    <t> https://www.gov.uk/government/publications/spi-m-o-consensus-statement-on-covid-19-15-october-2020</t>
  </si>
  <si>
    <t> https://researchonline.lshtm.ac.uk/id/eprint/4656562/</t>
  </si>
  <si>
    <t> https://cmmid.github.io/topics/covid19/Slovakia.html</t>
  </si>
  <si>
    <t> https://cmmid.github.io/topics/covid19/reports/daily_testing_20201124.pdf</t>
  </si>
  <si>
    <t>Risk - Benefit analysis</t>
  </si>
  <si>
    <t>Overall the benefits of mass testing are well recognised as an effective means to help reduce the R value and the residual risks for the user are low</t>
  </si>
  <si>
    <t>The impact on behaviours to reduce harm to vulnerable people can only be addressed by controlling behaviours through government guidance and rules</t>
  </si>
  <si>
    <t>Conclusions</t>
  </si>
  <si>
    <t xml:space="preserve">The LFD should be considered for mass testing in the UK as the benefits outweigh the risks and if results from early roll-out phases show reasonably good effectiveness </t>
  </si>
  <si>
    <t>then the LFD can be rolled across the wider population into higher risk areas as part of an overall testing appoach (in conjunction with confirmatory PCR testing and post market surveillance)</t>
  </si>
  <si>
    <t>The effectiveness of self-swabbing and self testing is likely to improve with experience and familiarity and is a valuable tool for this and future pandemics</t>
  </si>
  <si>
    <t>Data Validation:</t>
  </si>
  <si>
    <t>Severity:</t>
  </si>
  <si>
    <t>Priority</t>
  </si>
  <si>
    <t>Risk Status</t>
  </si>
  <si>
    <t>Risk Mitigation Strategy</t>
  </si>
  <si>
    <t>1 - Low</t>
  </si>
  <si>
    <t>Open</t>
  </si>
  <si>
    <t>Avoid</t>
  </si>
  <si>
    <t>2 - Medium</t>
  </si>
  <si>
    <t>Managed</t>
  </si>
  <si>
    <t>Reduce</t>
  </si>
  <si>
    <t>3 - High</t>
  </si>
  <si>
    <t>Awaiting Action</t>
  </si>
  <si>
    <t>Fallback</t>
  </si>
  <si>
    <t>Critical</t>
  </si>
  <si>
    <t>Closed</t>
  </si>
  <si>
    <t>Transfer</t>
  </si>
  <si>
    <t>Not Assigned</t>
  </si>
  <si>
    <t>Share</t>
  </si>
  <si>
    <t>Accept</t>
  </si>
  <si>
    <t xml:space="preserve">Impact </t>
  </si>
  <si>
    <t xml:space="preserve">Probability </t>
  </si>
  <si>
    <t xml:space="preserve">Severity </t>
  </si>
  <si>
    <t>Author: XXXX</t>
  </si>
  <si>
    <t>Reviewer: XXXX</t>
  </si>
  <si>
    <t>Approver:  XXXX</t>
  </si>
  <si>
    <t>XXXX, NHS Test and Trace</t>
  </si>
  <si>
    <t>XXXX, PHCO, DHSC</t>
  </si>
  <si>
    <t>[REMOVED]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</si>
</sst>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9"/>
      <color theme="1"/>
      <name val="Calibri"/>
      <family val="2"/>
      <scheme val="minor"/>
    </font>
    <font>
      <sz val="10"/>
      <name val="Arial"/>
      <family val="2"/>
    </font>
    <font>
      <b/>
      <sz val="9"/>
      <color indexed="9"/>
      <name val="Calibri"/>
      <family val="2"/>
      <scheme val="minor"/>
    </font>
    <font>
      <b/>
      <sz val="9"/>
      <color theme="0"/>
      <name val="Calibri"/>
      <family val="2"/>
      <scheme val="minor"/>
    </font>
    <font>
      <b/>
      <sz val="11"/>
      <color theme="1"/>
      <name val="Calibri"/>
      <family val="2"/>
      <scheme val="minor"/>
    </font>
    <font>
      <sz val="8"/>
      <color theme="1"/>
      <name val="Calibri"/>
      <family val="2"/>
      <scheme val="minor"/>
    </font>
    <font>
      <b/>
      <sz val="9"/>
      <color theme="1"/>
      <name val="Calibri"/>
      <family val="2"/>
      <scheme val="minor"/>
    </font>
    <font>
      <sz val="8"/>
      <name val="Calibri"/>
      <family val="2"/>
      <scheme val="minor"/>
    </font>
    <font>
      <sz val="8"/>
      <color rgb="FFFF0000"/>
      <name val="Calibri"/>
      <family val="2"/>
      <scheme val="minor"/>
    </font>
    <font>
      <sz val="11"/>
      <name val="Calibri"/>
      <family val="2"/>
      <scheme val="minor"/>
    </font>
    <font>
      <b/>
      <sz val="8"/>
      <color theme="1"/>
      <name val="Calibri"/>
      <family val="2"/>
      <scheme val="minor"/>
    </font>
    <font>
      <sz val="11"/>
      <color rgb="FF00B050"/>
      <name val="Calibri"/>
      <family val="2"/>
      <scheme val="minor"/>
    </font>
    <font>
      <sz val="11"/>
      <color rgb="FFFF0000"/>
      <name val="Calibri"/>
      <family val="2"/>
      <scheme val="minor"/>
    </font>
    <font>
      <sz val="11"/>
      <color theme="0"/>
      <name val="Calibri"/>
      <family val="2"/>
      <scheme val="minor"/>
    </font>
    <font>
      <sz val="14"/>
      <color theme="1"/>
      <name val="Calibri"/>
      <family val="2"/>
      <scheme val="minor"/>
    </font>
    <font>
      <b/>
      <sz val="16"/>
      <name val="Arial"/>
      <family val="2"/>
    </font>
    <font>
      <b/>
      <sz val="14"/>
      <name val="Arial"/>
      <family val="2"/>
    </font>
    <font>
      <sz val="14"/>
      <name val="Arial"/>
      <family val="2"/>
    </font>
    <font>
      <sz val="12"/>
      <name val="Arial"/>
      <family val="2"/>
    </font>
    <font>
      <sz val="11"/>
      <color rgb="FFFFC000"/>
      <name val="Calibri"/>
      <family val="2"/>
      <scheme val="minor"/>
    </font>
    <font>
      <sz val="14"/>
      <color theme="0"/>
      <name val="Calibri"/>
      <family val="2"/>
      <scheme val="minor"/>
    </font>
    <font>
      <sz val="16"/>
      <color theme="0"/>
      <name val="Calibri"/>
      <family val="2"/>
      <scheme val="minor"/>
    </font>
    <font>
      <sz val="10"/>
      <color theme="1"/>
      <name val="Calibri"/>
      <family val="2"/>
      <scheme val="minor"/>
    </font>
    <font>
      <b/>
      <sz val="11"/>
      <color theme="0"/>
      <name val="Calibri"/>
      <family val="2"/>
      <scheme val="minor"/>
    </font>
    <font>
      <b/>
      <sz val="11"/>
      <color rgb="FFFF0000"/>
      <name val="Calibri"/>
      <family val="2"/>
      <scheme val="minor"/>
    </font>
    <font>
      <b/>
      <sz val="11"/>
      <color rgb="FFFFC000"/>
      <name val="Calibri"/>
      <family val="2"/>
      <scheme val="minor"/>
    </font>
    <font>
      <b/>
      <sz val="11"/>
      <color rgb="FF00B050"/>
      <name val="Calibri"/>
      <family val="2"/>
      <scheme val="minor"/>
    </font>
    <font>
      <u/>
      <sz val="11"/>
      <color theme="10"/>
      <name val="Calibri"/>
      <family val="2"/>
      <scheme val="minor"/>
    </font>
    <font>
      <sz val="8"/>
      <color rgb="FF000000"/>
      <name val="Arial"/>
      <family val="2"/>
    </font>
    <font>
      <sz val="8"/>
      <color theme="1"/>
      <name val="Arial"/>
      <family val="2"/>
    </font>
    <font>
      <vertAlign val="superscript"/>
      <sz val="8"/>
      <color theme="1"/>
      <name val="Arial"/>
      <family val="2"/>
    </font>
    <font>
      <b/>
      <sz val="8"/>
      <color rgb="FFFFFFFF"/>
      <name val="Arial"/>
      <family val="2"/>
    </font>
    <font>
      <b/>
      <sz val="8"/>
      <color rgb="FF000000"/>
      <name val="Arial"/>
      <family val="2"/>
    </font>
    <font>
      <sz val="16"/>
      <color theme="1"/>
      <name val="Calibri"/>
      <family val="2"/>
      <scheme val="minor"/>
    </font>
    <font>
      <sz val="12"/>
      <color theme="1"/>
      <name val="Calibri"/>
      <family val="2"/>
      <scheme val="minor"/>
    </font>
  </fonts>
  <fills count="14">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
      <patternFill patternType="solid">
        <fgColor indexed="9"/>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indexed="22"/>
        <bgColor indexed="64"/>
      </patternFill>
    </fill>
    <fill>
      <patternFill patternType="solid">
        <fgColor rgb="FFA6A6A6"/>
        <bgColor indexed="64"/>
      </patternFill>
    </fill>
    <fill>
      <patternFill patternType="solid">
        <fgColor rgb="FFFEBF40"/>
        <bgColor indexed="64"/>
      </patternFill>
    </fill>
    <fill>
      <patternFill patternType="solid">
        <fgColor rgb="FFFFC00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22"/>
      </right>
      <top/>
      <bottom/>
      <diagonal/>
    </border>
    <border>
      <left style="thin">
        <color indexed="22"/>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rgb="FF175E54"/>
      </left>
      <right style="thin">
        <color rgb="FF175E54"/>
      </right>
      <top style="thin">
        <color rgb="FF175E54"/>
      </top>
      <bottom style="thin">
        <color rgb="FF175E5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175E54"/>
      </left>
      <right style="thin">
        <color rgb="FF175E54"/>
      </right>
      <top style="thin">
        <color rgb="FF175E54"/>
      </top>
      <bottom/>
      <diagonal/>
    </border>
    <border>
      <left/>
      <right/>
      <top style="thin">
        <color indexed="64"/>
      </top>
      <bottom/>
      <diagonal/>
    </border>
    <border>
      <left/>
      <right style="thin">
        <color indexed="64"/>
      </right>
      <top/>
      <bottom/>
      <diagonal/>
    </border>
    <border>
      <left/>
      <right/>
      <top/>
      <bottom style="thin">
        <color rgb="FF175E54"/>
      </bottom>
      <diagonal/>
    </border>
    <border>
      <left style="thin">
        <color indexed="64"/>
      </left>
      <right style="thin">
        <color rgb="FF175E54"/>
      </right>
      <top style="thin">
        <color rgb="FF175E5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medium">
        <color indexed="64"/>
      </bottom>
      <diagonal/>
    </border>
  </borders>
  <cellStyleXfs count="3">
    <xf numFmtId="0" fontId="0" fillId="0" borderId="0"/>
    <xf numFmtId="0" fontId="2" fillId="0" borderId="0"/>
    <xf numFmtId="0" fontId="28" fillId="0" borderId="0" applyNumberFormat="0" applyFill="0" applyBorder="0" applyAlignment="0" applyProtection="0"/>
  </cellStyleXfs>
  <cellXfs count="274">
    <xf numFmtId="0" fontId="0" fillId="0" borderId="0" xfId="0"/>
    <xf numFmtId="0" fontId="3" fillId="2" borderId="3" xfId="1" applyFont="1" applyFill="1" applyBorder="1" applyAlignment="1">
      <alignment horizontal="left" vertical="center"/>
    </xf>
    <xf numFmtId="0" fontId="3" fillId="2" borderId="4" xfId="1" applyFont="1" applyFill="1" applyBorder="1" applyAlignment="1">
      <alignment horizontal="center" vertical="center" wrapText="1"/>
    </xf>
    <xf numFmtId="0" fontId="1" fillId="3" borderId="0" xfId="0" applyFont="1" applyFill="1"/>
    <xf numFmtId="0" fontId="4" fillId="2" borderId="0" xfId="0" applyFont="1" applyFill="1"/>
    <xf numFmtId="0" fontId="1" fillId="4" borderId="0" xfId="0" applyFont="1" applyFill="1"/>
    <xf numFmtId="0" fontId="0" fillId="3" borderId="0" xfId="0" applyFill="1"/>
    <xf numFmtId="0" fontId="1" fillId="0" borderId="1" xfId="0" applyFont="1" applyBorder="1"/>
    <xf numFmtId="0" fontId="1" fillId="5" borderId="14" xfId="0" applyFont="1" applyFill="1" applyBorder="1" applyAlignment="1">
      <alignment horizontal="left" vertical="top" textRotation="90" wrapText="1"/>
    </xf>
    <xf numFmtId="0" fontId="1" fillId="3" borderId="14" xfId="0" applyFont="1" applyFill="1" applyBorder="1" applyAlignment="1">
      <alignment horizontal="left" vertical="top" textRotation="90" wrapText="1"/>
    </xf>
    <xf numFmtId="0" fontId="1" fillId="5" borderId="1" xfId="0" applyFont="1" applyFill="1" applyBorder="1" applyAlignment="1">
      <alignment horizontal="left" vertical="top" wrapText="1"/>
    </xf>
    <xf numFmtId="0" fontId="1" fillId="3" borderId="1" xfId="0" applyFont="1" applyFill="1" applyBorder="1" applyAlignment="1">
      <alignment horizontal="left" vertical="top" wrapText="1"/>
    </xf>
    <xf numFmtId="0" fontId="1" fillId="7" borderId="1" xfId="0" applyFont="1" applyFill="1" applyBorder="1"/>
    <xf numFmtId="0" fontId="1" fillId="6" borderId="1" xfId="0" applyFont="1" applyFill="1" applyBorder="1"/>
    <xf numFmtId="0" fontId="1" fillId="8" borderId="1" xfId="0" applyFont="1" applyFill="1" applyBorder="1"/>
    <xf numFmtId="0" fontId="1" fillId="5" borderId="18" xfId="0" applyFont="1" applyFill="1" applyBorder="1" applyAlignment="1">
      <alignment horizontal="left" vertical="top" textRotation="90" wrapText="1"/>
    </xf>
    <xf numFmtId="0" fontId="0" fillId="0" borderId="0" xfId="0" applyAlignment="1">
      <alignment wrapText="1"/>
    </xf>
    <xf numFmtId="0" fontId="0" fillId="0" borderId="0" xfId="0" applyAlignment="1">
      <alignment horizontal="center"/>
    </xf>
    <xf numFmtId="0" fontId="5" fillId="0" borderId="0" xfId="0" applyFont="1"/>
    <xf numFmtId="0" fontId="16" fillId="5" borderId="0" xfId="0" applyFont="1" applyFill="1"/>
    <xf numFmtId="0" fontId="0" fillId="5" borderId="0" xfId="0" applyFill="1"/>
    <xf numFmtId="0" fontId="0" fillId="0" borderId="21" xfId="0" applyBorder="1"/>
    <xf numFmtId="0" fontId="0" fillId="5" borderId="22" xfId="0" applyFill="1" applyBorder="1"/>
    <xf numFmtId="0" fontId="0" fillId="5" borderId="24" xfId="0" applyFill="1" applyBorder="1"/>
    <xf numFmtId="0" fontId="0" fillId="5" borderId="26" xfId="0" applyFill="1" applyBorder="1"/>
    <xf numFmtId="0" fontId="0" fillId="5" borderId="21" xfId="0" applyFill="1" applyBorder="1"/>
    <xf numFmtId="0" fontId="13" fillId="0" borderId="0" xfId="0" applyFont="1" applyAlignment="1">
      <alignment horizontal="center"/>
    </xf>
    <xf numFmtId="0" fontId="22" fillId="6" borderId="0" xfId="0" applyFont="1" applyFill="1"/>
    <xf numFmtId="0" fontId="0" fillId="0" borderId="10" xfId="0" applyBorder="1" applyAlignment="1">
      <alignment horizontal="center"/>
    </xf>
    <xf numFmtId="0" fontId="0" fillId="0" borderId="7"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2" xfId="0" applyBorder="1"/>
    <xf numFmtId="0" fontId="0" fillId="0" borderId="13" xfId="0" applyBorder="1" applyAlignment="1">
      <alignment horizontal="center"/>
    </xf>
    <xf numFmtId="0" fontId="0" fillId="0" borderId="1" xfId="0" applyBorder="1" applyAlignment="1">
      <alignment horizontal="center"/>
    </xf>
    <xf numFmtId="0" fontId="20" fillId="0" borderId="1" xfId="0" applyFont="1" applyBorder="1" applyAlignment="1">
      <alignment horizontal="center"/>
    </xf>
    <xf numFmtId="0" fontId="12" fillId="0" borderId="1" xfId="0" applyFont="1" applyBorder="1" applyAlignment="1">
      <alignment horizontal="center"/>
    </xf>
    <xf numFmtId="0" fontId="24" fillId="9" borderId="1" xfId="0" applyFont="1" applyFill="1" applyBorder="1" applyAlignment="1">
      <alignment horizontal="center"/>
    </xf>
    <xf numFmtId="0" fontId="24" fillId="0" borderId="1" xfId="0" applyFont="1" applyBorder="1" applyAlignment="1">
      <alignment horizontal="left"/>
    </xf>
    <xf numFmtId="0" fontId="25" fillId="0" borderId="1" xfId="0" applyFont="1" applyBorder="1" applyAlignment="1">
      <alignment horizontal="left"/>
    </xf>
    <xf numFmtId="0" fontId="24" fillId="13" borderId="1" xfId="0" applyFont="1" applyFill="1" applyBorder="1" applyAlignment="1">
      <alignment horizontal="center"/>
    </xf>
    <xf numFmtId="0" fontId="26" fillId="0" borderId="1" xfId="0" applyFont="1" applyBorder="1" applyAlignment="1">
      <alignment horizontal="left"/>
    </xf>
    <xf numFmtId="0" fontId="24" fillId="6" borderId="1" xfId="0" applyFont="1" applyFill="1" applyBorder="1" applyAlignment="1">
      <alignment horizontal="center"/>
    </xf>
    <xf numFmtId="0" fontId="14" fillId="0" borderId="1" xfId="0" applyFont="1" applyBorder="1"/>
    <xf numFmtId="0" fontId="14" fillId="0" borderId="1" xfId="0" applyFont="1" applyBorder="1" applyAlignment="1">
      <alignment horizontal="left"/>
    </xf>
    <xf numFmtId="0" fontId="0" fillId="0" borderId="33" xfId="0" applyBorder="1" applyAlignment="1">
      <alignment horizontal="center"/>
    </xf>
    <xf numFmtId="0" fontId="24" fillId="0" borderId="34" xfId="0" applyFont="1" applyBorder="1" applyAlignment="1">
      <alignment horizontal="left"/>
    </xf>
    <xf numFmtId="0" fontId="25" fillId="0" borderId="34" xfId="0" applyFont="1" applyBorder="1" applyAlignment="1">
      <alignment horizontal="left"/>
    </xf>
    <xf numFmtId="0" fontId="26" fillId="0" borderId="34" xfId="0" applyFont="1" applyBorder="1" applyAlignment="1">
      <alignment horizontal="left"/>
    </xf>
    <xf numFmtId="0" fontId="0" fillId="0" borderId="33" xfId="0" applyBorder="1"/>
    <xf numFmtId="0" fontId="14" fillId="0" borderId="34" xfId="0" applyFont="1" applyBorder="1" applyAlignment="1">
      <alignment horizontal="left"/>
    </xf>
    <xf numFmtId="0" fontId="0" fillId="0" borderId="35" xfId="0" applyBorder="1" applyAlignment="1">
      <alignment horizontal="center"/>
    </xf>
    <xf numFmtId="0" fontId="0" fillId="0" borderId="36" xfId="0" applyBorder="1" applyAlignment="1">
      <alignment horizontal="center"/>
    </xf>
    <xf numFmtId="0" fontId="0" fillId="0" borderId="36" xfId="0" applyBorder="1"/>
    <xf numFmtId="0" fontId="0" fillId="0" borderId="37" xfId="0" applyBorder="1"/>
    <xf numFmtId="0" fontId="13" fillId="0" borderId="31" xfId="0" applyFont="1" applyBorder="1" applyAlignment="1">
      <alignment horizontal="center"/>
    </xf>
    <xf numFmtId="0" fontId="13" fillId="0" borderId="32" xfId="0" applyFont="1" applyBorder="1" applyAlignment="1">
      <alignment horizontal="center"/>
    </xf>
    <xf numFmtId="0" fontId="0" fillId="0" borderId="34" xfId="0" applyBorder="1" applyAlignment="1">
      <alignment horizontal="center"/>
    </xf>
    <xf numFmtId="0" fontId="20" fillId="0" borderId="34" xfId="0" applyFont="1" applyBorder="1" applyAlignment="1">
      <alignment horizontal="center"/>
    </xf>
    <xf numFmtId="0" fontId="12" fillId="0" borderId="34" xfId="0" applyFont="1" applyBorder="1" applyAlignment="1">
      <alignment horizontal="center"/>
    </xf>
    <xf numFmtId="0" fontId="27" fillId="0" borderId="1" xfId="0" applyFont="1" applyBorder="1" applyAlignment="1">
      <alignment horizontal="left"/>
    </xf>
    <xf numFmtId="0" fontId="27" fillId="0" borderId="34" xfId="0" applyFont="1" applyBorder="1" applyAlignment="1">
      <alignment horizontal="left"/>
    </xf>
    <xf numFmtId="0" fontId="23" fillId="0" borderId="0" xfId="0" applyFont="1" applyAlignment="1">
      <alignment horizontal="left" vertical="center"/>
    </xf>
    <xf numFmtId="0" fontId="28" fillId="0" borderId="0" xfId="2"/>
    <xf numFmtId="0" fontId="5" fillId="0" borderId="10" xfId="0" applyFont="1" applyBorder="1" applyAlignment="1">
      <alignment horizontal="center"/>
    </xf>
    <xf numFmtId="0" fontId="0" fillId="0" borderId="7" xfId="0" applyBorder="1"/>
    <xf numFmtId="0" fontId="5" fillId="0" borderId="10" xfId="0" applyFont="1" applyBorder="1" applyAlignment="1">
      <alignment horizontal="left"/>
    </xf>
    <xf numFmtId="0" fontId="0" fillId="0" borderId="11" xfId="0" applyBorder="1"/>
    <xf numFmtId="0" fontId="0" fillId="0" borderId="20" xfId="0" applyBorder="1" applyAlignment="1">
      <alignment horizontal="center"/>
    </xf>
    <xf numFmtId="0" fontId="0" fillId="0" borderId="40" xfId="0" applyBorder="1" applyAlignment="1">
      <alignment horizontal="center"/>
    </xf>
    <xf numFmtId="0" fontId="6" fillId="0" borderId="0" xfId="0" applyFont="1"/>
    <xf numFmtId="0" fontId="11" fillId="0" borderId="0" xfId="0" applyFont="1"/>
    <xf numFmtId="0" fontId="6" fillId="0" borderId="0" xfId="0" applyFont="1" applyAlignment="1">
      <alignment horizontal="center" vertical="center"/>
    </xf>
    <xf numFmtId="0" fontId="6" fillId="5" borderId="8" xfId="0" applyFont="1" applyFill="1" applyBorder="1" applyAlignment="1">
      <alignment horizontal="left" vertical="top" wrapText="1"/>
    </xf>
    <xf numFmtId="0" fontId="6" fillId="3" borderId="8" xfId="0" applyFont="1" applyFill="1" applyBorder="1" applyAlignment="1">
      <alignment horizontal="left" vertical="top" wrapText="1"/>
    </xf>
    <xf numFmtId="0" fontId="6" fillId="5" borderId="0" xfId="0" applyFont="1" applyFill="1"/>
    <xf numFmtId="0" fontId="11" fillId="5" borderId="0" xfId="0" applyFont="1" applyFill="1"/>
    <xf numFmtId="0" fontId="30" fillId="0" borderId="0" xfId="0" applyFont="1" applyAlignment="1">
      <alignment horizontal="center" vertical="center"/>
    </xf>
    <xf numFmtId="0" fontId="30" fillId="0" borderId="0" xfId="0" applyFont="1"/>
    <xf numFmtId="0" fontId="30" fillId="0" borderId="1" xfId="0" applyFont="1" applyBorder="1" applyAlignment="1">
      <alignment horizontal="center" vertical="center" textRotation="180" wrapText="1"/>
    </xf>
    <xf numFmtId="0" fontId="30" fillId="0" borderId="1" xfId="0" applyFont="1" applyBorder="1" applyAlignment="1">
      <alignment horizontal="center" vertical="center"/>
    </xf>
    <xf numFmtId="0" fontId="30" fillId="7" borderId="1" xfId="0" applyFont="1" applyFill="1" applyBorder="1" applyAlignment="1">
      <alignment horizontal="center" vertical="center"/>
    </xf>
    <xf numFmtId="0" fontId="30" fillId="6" borderId="1" xfId="0" applyFont="1" applyFill="1" applyBorder="1" applyAlignment="1">
      <alignment horizontal="center" vertical="center"/>
    </xf>
    <xf numFmtId="0" fontId="30" fillId="6" borderId="2" xfId="0" applyFont="1" applyFill="1" applyBorder="1" applyAlignment="1">
      <alignment horizontal="center" vertical="center"/>
    </xf>
    <xf numFmtId="0" fontId="6" fillId="3" borderId="0" xfId="0" applyFont="1" applyFill="1" applyAlignment="1">
      <alignment horizontal="left" vertical="top" wrapText="1"/>
    </xf>
    <xf numFmtId="0" fontId="30" fillId="9" borderId="1" xfId="0" applyFont="1" applyFill="1" applyBorder="1" applyAlignment="1">
      <alignment horizontal="center" vertical="center"/>
    </xf>
    <xf numFmtId="0" fontId="30" fillId="7" borderId="2" xfId="0" applyFont="1" applyFill="1" applyBorder="1" applyAlignment="1">
      <alignment horizontal="center" vertical="center"/>
    </xf>
    <xf numFmtId="0" fontId="30" fillId="0" borderId="0" xfId="0" applyFont="1" applyAlignment="1">
      <alignment horizontal="center" vertical="center" textRotation="180" wrapText="1"/>
    </xf>
    <xf numFmtId="0" fontId="29" fillId="0" borderId="0" xfId="0" applyFont="1"/>
    <xf numFmtId="0" fontId="32" fillId="11" borderId="27" xfId="0" applyFont="1" applyFill="1" applyBorder="1" applyAlignment="1">
      <alignment horizontal="center" vertical="center" wrapText="1"/>
    </xf>
    <xf numFmtId="0" fontId="32" fillId="11" borderId="28" xfId="0" applyFont="1" applyFill="1" applyBorder="1" applyAlignment="1">
      <alignment horizontal="center" vertical="center" wrapText="1"/>
    </xf>
    <xf numFmtId="0" fontId="29" fillId="6" borderId="29" xfId="0" applyFont="1" applyFill="1" applyBorder="1" applyAlignment="1">
      <alignment horizontal="center" vertical="center" wrapText="1"/>
    </xf>
    <xf numFmtId="0" fontId="33" fillId="0" borderId="30" xfId="0" applyFont="1" applyBorder="1" applyAlignment="1">
      <alignment vertical="center" wrapText="1"/>
    </xf>
    <xf numFmtId="0" fontId="29" fillId="12" borderId="29" xfId="0" applyFont="1" applyFill="1" applyBorder="1" applyAlignment="1">
      <alignment horizontal="center" vertical="center" wrapText="1"/>
    </xf>
    <xf numFmtId="0" fontId="29" fillId="0" borderId="30" xfId="0" applyFont="1" applyBorder="1" applyAlignment="1">
      <alignment vertical="center" wrapText="1"/>
    </xf>
    <xf numFmtId="0" fontId="29" fillId="8" borderId="29" xfId="0" applyFont="1" applyFill="1" applyBorder="1" applyAlignment="1">
      <alignment horizontal="center" vertical="center" wrapText="1"/>
    </xf>
    <xf numFmtId="0" fontId="11" fillId="0" borderId="0" xfId="0" applyFont="1" applyAlignment="1">
      <alignment horizontal="left" vertical="center"/>
    </xf>
    <xf numFmtId="0" fontId="6" fillId="0" borderId="0" xfId="0" applyFont="1" applyAlignment="1">
      <alignment horizontal="left" vertical="center"/>
    </xf>
    <xf numFmtId="0" fontId="11" fillId="0" borderId="0" xfId="0" applyFont="1" applyAlignment="1">
      <alignment horizontal="center" vertical="center"/>
    </xf>
    <xf numFmtId="0" fontId="9" fillId="0" borderId="0" xfId="0" applyFont="1" applyAlignment="1">
      <alignment horizontal="left" vertical="center"/>
    </xf>
    <xf numFmtId="0" fontId="0" fillId="0" borderId="5" xfId="0" applyBorder="1" applyAlignment="1">
      <alignment vertical="center" wrapText="1"/>
    </xf>
    <xf numFmtId="0" fontId="0" fillId="0" borderId="5" xfId="0" applyBorder="1"/>
    <xf numFmtId="0" fontId="0" fillId="0" borderId="6" xfId="0" applyBorder="1"/>
    <xf numFmtId="0" fontId="0" fillId="0" borderId="6" xfId="0" applyBorder="1" applyAlignment="1">
      <alignment horizontal="center"/>
    </xf>
    <xf numFmtId="0" fontId="0" fillId="0" borderId="9" xfId="0" applyBorder="1" applyAlignment="1">
      <alignment horizontal="center"/>
    </xf>
    <xf numFmtId="0" fontId="0" fillId="0" borderId="5" xfId="0" applyBorder="1" applyAlignment="1">
      <alignment horizontal="center"/>
    </xf>
    <xf numFmtId="0" fontId="21" fillId="6" borderId="6" xfId="0" applyFont="1" applyFill="1" applyBorder="1"/>
    <xf numFmtId="0" fontId="15" fillId="6" borderId="6" xfId="0" applyFont="1" applyFill="1" applyBorder="1"/>
    <xf numFmtId="0" fontId="15" fillId="6" borderId="6" xfId="0" applyFont="1" applyFill="1" applyBorder="1" applyAlignment="1">
      <alignment horizontal="center"/>
    </xf>
    <xf numFmtId="0" fontId="5" fillId="0" borderId="11" xfId="0" applyFont="1" applyBorder="1"/>
    <xf numFmtId="0" fontId="5" fillId="0" borderId="12" xfId="0" applyFont="1" applyBorder="1"/>
    <xf numFmtId="0" fontId="5" fillId="0" borderId="12" xfId="0" applyFont="1" applyBorder="1" applyAlignment="1">
      <alignment horizontal="center"/>
    </xf>
    <xf numFmtId="0" fontId="5" fillId="0" borderId="13" xfId="0" applyFont="1" applyBorder="1" applyAlignment="1">
      <alignment horizontal="center"/>
    </xf>
    <xf numFmtId="0" fontId="5" fillId="0" borderId="11" xfId="0" applyFont="1" applyBorder="1" applyAlignment="1">
      <alignment horizontal="center"/>
    </xf>
    <xf numFmtId="0" fontId="5" fillId="0" borderId="12" xfId="0" applyFont="1" applyBorder="1" applyAlignment="1">
      <alignment horizontal="center" wrapText="1"/>
    </xf>
    <xf numFmtId="0" fontId="5" fillId="0" borderId="41" xfId="0" applyFont="1" applyBorder="1"/>
    <xf numFmtId="0" fontId="0" fillId="0" borderId="23" xfId="0" applyBorder="1"/>
    <xf numFmtId="0" fontId="0" fillId="0" borderId="42" xfId="0" applyBorder="1"/>
    <xf numFmtId="0" fontId="0" fillId="0" borderId="41" xfId="0" applyBorder="1"/>
    <xf numFmtId="0" fontId="5" fillId="0" borderId="43" xfId="0" applyFont="1" applyBorder="1"/>
    <xf numFmtId="0" fontId="0" fillId="0" borderId="16" xfId="0" applyBorder="1"/>
    <xf numFmtId="0" fontId="0" fillId="0" borderId="44" xfId="0" applyBorder="1"/>
    <xf numFmtId="0" fontId="0" fillId="0" borderId="43" xfId="0" applyBorder="1"/>
    <xf numFmtId="0" fontId="5" fillId="0" borderId="41" xfId="0" applyFont="1" applyBorder="1" applyAlignment="1">
      <alignment horizontal="center"/>
    </xf>
    <xf numFmtId="0" fontId="0" fillId="0" borderId="23" xfId="0" applyBorder="1" applyAlignment="1">
      <alignment horizontal="center"/>
    </xf>
    <xf numFmtId="0" fontId="0" fillId="0" borderId="42" xfId="0" applyBorder="1" applyAlignment="1">
      <alignment horizontal="center"/>
    </xf>
    <xf numFmtId="0" fontId="0" fillId="0" borderId="41" xfId="0" applyBorder="1" applyAlignment="1">
      <alignment horizontal="center"/>
    </xf>
    <xf numFmtId="0" fontId="5" fillId="0" borderId="43" xfId="0" applyFont="1" applyBorder="1" applyAlignment="1">
      <alignment horizontal="center"/>
    </xf>
    <xf numFmtId="0" fontId="0" fillId="0" borderId="16" xfId="0" applyBorder="1" applyAlignment="1">
      <alignment horizontal="center"/>
    </xf>
    <xf numFmtId="0" fontId="0" fillId="0" borderId="44" xfId="0" applyBorder="1" applyAlignment="1">
      <alignment horizontal="center"/>
    </xf>
    <xf numFmtId="0" fontId="0" fillId="0" borderId="43" xfId="0" applyBorder="1" applyAlignment="1">
      <alignment horizontal="center"/>
    </xf>
    <xf numFmtId="0" fontId="0" fillId="0" borderId="20" xfId="0" applyBorder="1" applyAlignment="1">
      <alignment wrapText="1"/>
    </xf>
    <xf numFmtId="0" fontId="0" fillId="0" borderId="20" xfId="0" applyBorder="1"/>
    <xf numFmtId="0" fontId="0" fillId="0" borderId="45" xfId="0" applyBorder="1"/>
    <xf numFmtId="0" fontId="0" fillId="0" borderId="40" xfId="0" applyBorder="1"/>
    <xf numFmtId="0" fontId="5" fillId="0" borderId="47" xfId="0" applyFont="1" applyBorder="1"/>
    <xf numFmtId="0" fontId="0" fillId="0" borderId="20" xfId="0" applyBorder="1" applyAlignment="1">
      <alignment vertical="center"/>
    </xf>
    <xf numFmtId="0" fontId="5" fillId="0" borderId="38" xfId="0" applyFont="1" applyBorder="1"/>
    <xf numFmtId="0" fontId="5" fillId="0" borderId="31" xfId="0" applyFont="1" applyBorder="1" applyAlignment="1">
      <alignment horizontal="center"/>
    </xf>
    <xf numFmtId="0" fontId="5" fillId="0" borderId="39" xfId="0" applyFont="1" applyBorder="1" applyAlignment="1">
      <alignment horizontal="center"/>
    </xf>
    <xf numFmtId="0" fontId="0" fillId="0" borderId="1" xfId="0" applyBorder="1" applyAlignment="1">
      <alignment horizontal="left"/>
    </xf>
    <xf numFmtId="0" fontId="0" fillId="0" borderId="49" xfId="0" applyBorder="1" applyAlignment="1">
      <alignment horizontal="center"/>
    </xf>
    <xf numFmtId="0" fontId="24" fillId="9" borderId="50" xfId="0" applyFont="1" applyFill="1" applyBorder="1" applyAlignment="1">
      <alignment horizontal="center"/>
    </xf>
    <xf numFmtId="0" fontId="24" fillId="0" borderId="50" xfId="0" applyFont="1" applyBorder="1" applyAlignment="1">
      <alignment horizontal="left"/>
    </xf>
    <xf numFmtId="0" fontId="24" fillId="0" borderId="51" xfId="0" applyFont="1" applyBorder="1" applyAlignment="1">
      <alignment horizontal="left"/>
    </xf>
    <xf numFmtId="0" fontId="5" fillId="0" borderId="52" xfId="0" applyFont="1" applyBorder="1" applyAlignment="1">
      <alignment horizontal="center"/>
    </xf>
    <xf numFmtId="0" fontId="5" fillId="0" borderId="47" xfId="0" applyFont="1" applyBorder="1" applyAlignment="1">
      <alignment horizontal="center"/>
    </xf>
    <xf numFmtId="0" fontId="5" fillId="0" borderId="53" xfId="0" applyFont="1" applyBorder="1"/>
    <xf numFmtId="0" fontId="0" fillId="0" borderId="19" xfId="0" applyBorder="1"/>
    <xf numFmtId="0" fontId="20" fillId="0" borderId="19" xfId="0" applyFont="1" applyBorder="1"/>
    <xf numFmtId="0" fontId="14" fillId="6" borderId="38" xfId="0" applyFont="1" applyFill="1" applyBorder="1" applyAlignment="1">
      <alignment horizontal="center"/>
    </xf>
    <xf numFmtId="0" fontId="10" fillId="0" borderId="56" xfId="0" applyFont="1" applyBorder="1" applyAlignment="1">
      <alignment horizontal="center"/>
    </xf>
    <xf numFmtId="0" fontId="10" fillId="13" borderId="56" xfId="0" applyFont="1" applyFill="1" applyBorder="1" applyAlignment="1">
      <alignment horizontal="center"/>
    </xf>
    <xf numFmtId="0" fontId="10" fillId="9" borderId="56" xfId="0" applyFont="1" applyFill="1" applyBorder="1" applyAlignment="1">
      <alignment horizontal="center"/>
    </xf>
    <xf numFmtId="0" fontId="0" fillId="0" borderId="57" xfId="0" applyBorder="1" applyAlignment="1">
      <alignment horizontal="center"/>
    </xf>
    <xf numFmtId="0" fontId="0" fillId="0" borderId="2" xfId="0" applyBorder="1" applyAlignment="1">
      <alignment horizontal="center"/>
    </xf>
    <xf numFmtId="0" fontId="20" fillId="0" borderId="2" xfId="0" applyFont="1" applyBorder="1" applyAlignment="1">
      <alignment horizontal="center"/>
    </xf>
    <xf numFmtId="0" fontId="0" fillId="0" borderId="58" xfId="0" applyBorder="1" applyAlignment="1">
      <alignment horizontal="center"/>
    </xf>
    <xf numFmtId="0" fontId="27" fillId="0" borderId="0" xfId="0" applyFont="1"/>
    <xf numFmtId="0" fontId="25" fillId="0" borderId="0" xfId="0" applyFont="1"/>
    <xf numFmtId="0" fontId="34" fillId="0" borderId="0" xfId="0" applyFont="1"/>
    <xf numFmtId="0" fontId="5" fillId="0" borderId="54" xfId="0" applyFont="1" applyBorder="1" applyAlignment="1">
      <alignment horizontal="center" vertical="center" wrapText="1"/>
    </xf>
    <xf numFmtId="0" fontId="10" fillId="0" borderId="0" xfId="0" applyFont="1"/>
    <xf numFmtId="0" fontId="2" fillId="5" borderId="21" xfId="0" applyFont="1" applyFill="1" applyBorder="1" applyAlignment="1">
      <alignment horizontal="center" vertical="center"/>
    </xf>
    <xf numFmtId="0" fontId="2" fillId="5" borderId="15" xfId="0" applyFont="1" applyFill="1" applyBorder="1" applyAlignment="1">
      <alignment horizontal="center" vertical="center"/>
    </xf>
    <xf numFmtId="0" fontId="2" fillId="5" borderId="22" xfId="0" applyFont="1" applyFill="1" applyBorder="1" applyAlignment="1">
      <alignment horizontal="center" vertical="center"/>
    </xf>
    <xf numFmtId="0" fontId="2" fillId="5" borderId="24" xfId="0" applyFont="1" applyFill="1" applyBorder="1" applyAlignment="1">
      <alignment horizontal="center" vertical="center"/>
    </xf>
    <xf numFmtId="0" fontId="2" fillId="5" borderId="25" xfId="0" applyFont="1" applyFill="1" applyBorder="1" applyAlignment="1">
      <alignment horizontal="center" vertical="center"/>
    </xf>
    <xf numFmtId="0" fontId="2" fillId="5" borderId="26" xfId="0" applyFont="1" applyFill="1" applyBorder="1" applyAlignment="1">
      <alignment horizontal="center" vertical="center"/>
    </xf>
    <xf numFmtId="0" fontId="2" fillId="5" borderId="21" xfId="0" applyFont="1" applyFill="1" applyBorder="1" applyAlignment="1">
      <alignment horizontal="center"/>
    </xf>
    <xf numFmtId="0" fontId="0" fillId="5" borderId="15" xfId="0" applyFill="1" applyBorder="1" applyAlignment="1">
      <alignment horizontal="center"/>
    </xf>
    <xf numFmtId="0" fontId="0" fillId="5" borderId="22" xfId="0" applyFill="1" applyBorder="1" applyAlignment="1">
      <alignment horizontal="center"/>
    </xf>
    <xf numFmtId="0" fontId="0" fillId="5" borderId="24" xfId="0" applyFill="1" applyBorder="1" applyAlignment="1">
      <alignment horizontal="center"/>
    </xf>
    <xf numFmtId="0" fontId="0" fillId="5" borderId="25" xfId="0" applyFill="1" applyBorder="1" applyAlignment="1">
      <alignment horizontal="center"/>
    </xf>
    <xf numFmtId="0" fontId="0" fillId="5" borderId="26" xfId="0" applyFill="1" applyBorder="1" applyAlignment="1">
      <alignment horizontal="center"/>
    </xf>
    <xf numFmtId="0" fontId="17" fillId="10" borderId="21" xfId="0" applyFont="1" applyFill="1" applyBorder="1" applyAlignment="1">
      <alignment horizontal="center" vertical="center" wrapText="1"/>
    </xf>
    <xf numFmtId="0" fontId="17" fillId="10" borderId="15" xfId="0" applyFont="1" applyFill="1" applyBorder="1" applyAlignment="1">
      <alignment horizontal="center" vertical="center" wrapText="1"/>
    </xf>
    <xf numFmtId="0" fontId="17" fillId="10" borderId="22" xfId="0" applyFont="1" applyFill="1" applyBorder="1" applyAlignment="1">
      <alignment horizontal="center" vertical="center" wrapText="1"/>
    </xf>
    <xf numFmtId="0" fontId="17" fillId="10" borderId="23" xfId="0" applyFont="1" applyFill="1" applyBorder="1" applyAlignment="1">
      <alignment horizontal="center" vertical="center" wrapText="1"/>
    </xf>
    <xf numFmtId="0" fontId="17" fillId="10" borderId="0" xfId="0" applyFont="1" applyFill="1" applyAlignment="1">
      <alignment horizontal="center" vertical="center" wrapText="1"/>
    </xf>
    <xf numFmtId="0" fontId="17" fillId="10" borderId="16" xfId="0" applyFont="1" applyFill="1" applyBorder="1" applyAlignment="1">
      <alignment horizontal="center" vertical="center" wrapText="1"/>
    </xf>
    <xf numFmtId="0" fontId="17" fillId="10" borderId="24" xfId="0" applyFont="1" applyFill="1" applyBorder="1" applyAlignment="1">
      <alignment horizontal="center" vertical="center" wrapText="1"/>
    </xf>
    <xf numFmtId="0" fontId="17" fillId="10" borderId="25" xfId="0" applyFont="1" applyFill="1" applyBorder="1" applyAlignment="1">
      <alignment horizontal="center" vertical="center" wrapText="1"/>
    </xf>
    <xf numFmtId="0" fontId="17" fillId="10" borderId="26" xfId="0" applyFont="1" applyFill="1" applyBorder="1" applyAlignment="1">
      <alignment horizontal="center" vertical="center" wrapText="1"/>
    </xf>
    <xf numFmtId="0" fontId="18" fillId="10" borderId="21" xfId="0" applyFont="1" applyFill="1" applyBorder="1" applyAlignment="1">
      <alignment horizontal="center" wrapText="1"/>
    </xf>
    <xf numFmtId="0" fontId="18" fillId="10" borderId="15" xfId="0" applyFont="1" applyFill="1" applyBorder="1" applyAlignment="1">
      <alignment horizontal="center" wrapText="1"/>
    </xf>
    <xf numFmtId="0" fontId="18" fillId="10" borderId="22" xfId="0" applyFont="1" applyFill="1" applyBorder="1" applyAlignment="1">
      <alignment horizontal="center" wrapText="1"/>
    </xf>
    <xf numFmtId="0" fontId="18" fillId="10" borderId="23" xfId="0" applyFont="1" applyFill="1" applyBorder="1" applyAlignment="1">
      <alignment horizontal="center" wrapText="1"/>
    </xf>
    <xf numFmtId="0" fontId="18" fillId="10" borderId="0" xfId="0" applyFont="1" applyFill="1" applyAlignment="1">
      <alignment horizontal="center" wrapText="1"/>
    </xf>
    <xf numFmtId="0" fontId="18" fillId="10" borderId="16" xfId="0" applyFont="1" applyFill="1" applyBorder="1" applyAlignment="1">
      <alignment horizontal="center" wrapText="1"/>
    </xf>
    <xf numFmtId="0" fontId="18" fillId="10" borderId="24" xfId="0" applyFont="1" applyFill="1" applyBorder="1" applyAlignment="1">
      <alignment horizontal="center" wrapText="1"/>
    </xf>
    <xf numFmtId="0" fontId="18" fillId="10" borderId="25" xfId="0" applyFont="1" applyFill="1" applyBorder="1" applyAlignment="1">
      <alignment horizontal="center" wrapText="1"/>
    </xf>
    <xf numFmtId="0" fontId="18" fillId="10" borderId="26" xfId="0" applyFont="1" applyFill="1" applyBorder="1" applyAlignment="1">
      <alignment horizontal="center" wrapText="1"/>
    </xf>
    <xf numFmtId="0" fontId="17" fillId="5" borderId="21" xfId="0" applyFont="1" applyFill="1" applyBorder="1" applyAlignment="1">
      <alignment horizontal="center" vertical="center" wrapText="1"/>
    </xf>
    <xf numFmtId="0" fontId="17" fillId="5" borderId="15" xfId="0" applyFont="1" applyFill="1" applyBorder="1" applyAlignment="1">
      <alignment horizontal="center" vertical="center" wrapText="1"/>
    </xf>
    <xf numFmtId="0" fontId="17" fillId="5" borderId="22" xfId="0" applyFont="1" applyFill="1" applyBorder="1" applyAlignment="1">
      <alignment horizontal="center" vertical="center" wrapText="1"/>
    </xf>
    <xf numFmtId="0" fontId="17" fillId="5" borderId="24" xfId="0" applyFont="1" applyFill="1" applyBorder="1" applyAlignment="1">
      <alignment horizontal="center" vertical="center" wrapText="1"/>
    </xf>
    <xf numFmtId="0" fontId="17" fillId="5" borderId="25" xfId="0" applyFont="1" applyFill="1" applyBorder="1" applyAlignment="1">
      <alignment horizontal="center" vertical="center" wrapText="1"/>
    </xf>
    <xf numFmtId="0" fontId="17" fillId="5" borderId="26" xfId="0" applyFont="1" applyFill="1" applyBorder="1" applyAlignment="1">
      <alignment horizontal="center" vertical="center" wrapText="1"/>
    </xf>
    <xf numFmtId="0" fontId="19" fillId="5" borderId="21" xfId="0" applyFont="1" applyFill="1" applyBorder="1" applyAlignment="1">
      <alignment horizontal="center"/>
    </xf>
    <xf numFmtId="0" fontId="19" fillId="5" borderId="15" xfId="0" applyFont="1" applyFill="1" applyBorder="1" applyAlignment="1">
      <alignment horizontal="center"/>
    </xf>
    <xf numFmtId="0" fontId="19" fillId="5" borderId="22" xfId="0" applyFont="1" applyFill="1" applyBorder="1" applyAlignment="1">
      <alignment horizontal="center"/>
    </xf>
    <xf numFmtId="0" fontId="19" fillId="5" borderId="21" xfId="0" applyFont="1" applyFill="1" applyBorder="1" applyAlignment="1">
      <alignment horizontal="left" vertical="center"/>
    </xf>
    <xf numFmtId="0" fontId="19" fillId="5" borderId="15" xfId="0" applyFont="1" applyFill="1" applyBorder="1" applyAlignment="1">
      <alignment horizontal="left" vertical="center"/>
    </xf>
    <xf numFmtId="0" fontId="19" fillId="5" borderId="22" xfId="0" applyFont="1" applyFill="1" applyBorder="1" applyAlignment="1">
      <alignment horizontal="left" vertical="center"/>
    </xf>
    <xf numFmtId="0" fontId="19" fillId="5" borderId="24" xfId="0" applyFont="1" applyFill="1" applyBorder="1" applyAlignment="1">
      <alignment horizontal="left" vertical="center"/>
    </xf>
    <xf numFmtId="0" fontId="19" fillId="5" borderId="25" xfId="0" applyFont="1" applyFill="1" applyBorder="1" applyAlignment="1">
      <alignment horizontal="left" vertical="center"/>
    </xf>
    <xf numFmtId="0" fontId="19" fillId="5" borderId="26" xfId="0" applyFont="1" applyFill="1" applyBorder="1" applyAlignment="1">
      <alignment horizontal="left" vertical="center"/>
    </xf>
    <xf numFmtId="0" fontId="35" fillId="5" borderId="22" xfId="0" applyFont="1" applyFill="1" applyBorder="1" applyAlignment="1">
      <alignment horizontal="center"/>
    </xf>
    <xf numFmtId="0" fontId="35" fillId="5" borderId="24" xfId="0" applyFont="1" applyFill="1" applyBorder="1" applyAlignment="1">
      <alignment horizontal="center"/>
    </xf>
    <xf numFmtId="0" fontId="35" fillId="5" borderId="26" xfId="0" applyFont="1" applyFill="1" applyBorder="1" applyAlignment="1">
      <alignment horizontal="center"/>
    </xf>
    <xf numFmtId="0" fontId="19" fillId="5" borderId="21" xfId="0" applyFont="1" applyFill="1" applyBorder="1" applyAlignment="1">
      <alignment vertical="center" wrapText="1"/>
    </xf>
    <xf numFmtId="0" fontId="19" fillId="5" borderId="15" xfId="0" applyFont="1" applyFill="1" applyBorder="1" applyAlignment="1">
      <alignment vertical="center" wrapText="1"/>
    </xf>
    <xf numFmtId="0" fontId="19" fillId="5" borderId="22" xfId="0" applyFont="1" applyFill="1" applyBorder="1" applyAlignment="1">
      <alignment vertical="center" wrapText="1"/>
    </xf>
    <xf numFmtId="0" fontId="19" fillId="5" borderId="24" xfId="0" applyFont="1" applyFill="1" applyBorder="1" applyAlignment="1">
      <alignment vertical="center" wrapText="1"/>
    </xf>
    <xf numFmtId="0" fontId="19" fillId="5" borderId="25" xfId="0" applyFont="1" applyFill="1" applyBorder="1" applyAlignment="1">
      <alignment vertical="center" wrapText="1"/>
    </xf>
    <xf numFmtId="0" fontId="19" fillId="5" borderId="26" xfId="0" applyFont="1" applyFill="1" applyBorder="1" applyAlignment="1">
      <alignment vertical="center" wrapText="1"/>
    </xf>
    <xf numFmtId="0" fontId="18" fillId="10" borderId="23" xfId="0" applyFont="1" applyFill="1" applyBorder="1" applyAlignment="1">
      <alignment horizontal="center" vertical="center" wrapText="1"/>
    </xf>
    <xf numFmtId="0" fontId="18" fillId="10" borderId="0" xfId="0" applyFont="1" applyFill="1" applyAlignment="1">
      <alignment horizontal="center" vertical="center" wrapText="1"/>
    </xf>
    <xf numFmtId="0" fontId="18" fillId="10" borderId="24" xfId="0" applyFont="1" applyFill="1" applyBorder="1" applyAlignment="1">
      <alignment horizontal="center" vertical="center" wrapText="1"/>
    </xf>
    <xf numFmtId="0" fontId="18" fillId="10" borderId="25" xfId="0" applyFont="1" applyFill="1" applyBorder="1" applyAlignment="1">
      <alignment horizontal="center" vertical="center" wrapText="1"/>
    </xf>
    <xf numFmtId="0" fontId="17" fillId="5" borderId="21" xfId="0" applyFont="1" applyFill="1" applyBorder="1" applyAlignment="1">
      <alignment horizontal="center" vertical="center"/>
    </xf>
    <xf numFmtId="0" fontId="17" fillId="5" borderId="15" xfId="0" applyFont="1" applyFill="1" applyBorder="1" applyAlignment="1">
      <alignment horizontal="center" vertical="center"/>
    </xf>
    <xf numFmtId="0" fontId="17" fillId="5" borderId="22" xfId="0" applyFont="1" applyFill="1" applyBorder="1" applyAlignment="1">
      <alignment horizontal="center" vertical="center"/>
    </xf>
    <xf numFmtId="0" fontId="17" fillId="5" borderId="24" xfId="0" applyFont="1" applyFill="1" applyBorder="1" applyAlignment="1">
      <alignment horizontal="center" vertical="center"/>
    </xf>
    <xf numFmtId="0" fontId="17" fillId="5" borderId="25" xfId="0" applyFont="1" applyFill="1" applyBorder="1" applyAlignment="1">
      <alignment horizontal="center" vertical="center"/>
    </xf>
    <xf numFmtId="0" fontId="17" fillId="5" borderId="26" xfId="0" applyFont="1" applyFill="1" applyBorder="1" applyAlignment="1">
      <alignment horizontal="center" vertical="center"/>
    </xf>
    <xf numFmtId="15" fontId="35" fillId="0" borderId="21" xfId="0" applyNumberFormat="1" applyFont="1" applyBorder="1" applyAlignment="1">
      <alignment horizontal="center"/>
    </xf>
    <xf numFmtId="15" fontId="35" fillId="0" borderId="22" xfId="0" applyNumberFormat="1" applyFont="1" applyBorder="1" applyAlignment="1">
      <alignment horizontal="center"/>
    </xf>
    <xf numFmtId="15" fontId="35" fillId="0" borderId="24" xfId="0" applyNumberFormat="1" applyFont="1" applyBorder="1" applyAlignment="1">
      <alignment horizontal="center"/>
    </xf>
    <xf numFmtId="15" fontId="35" fillId="0" borderId="26" xfId="0" applyNumberFormat="1" applyFont="1" applyBorder="1" applyAlignment="1">
      <alignment horizontal="center"/>
    </xf>
    <xf numFmtId="14" fontId="35" fillId="5" borderId="21" xfId="0" applyNumberFormat="1" applyFont="1" applyFill="1" applyBorder="1" applyAlignment="1">
      <alignment horizontal="center"/>
    </xf>
    <xf numFmtId="0" fontId="19" fillId="5" borderId="21" xfId="0" applyFont="1" applyFill="1" applyBorder="1" applyAlignment="1">
      <alignment horizontal="left" vertical="center" wrapText="1"/>
    </xf>
    <xf numFmtId="0" fontId="19" fillId="5" borderId="15" xfId="0" applyFont="1" applyFill="1" applyBorder="1" applyAlignment="1">
      <alignment horizontal="left" vertical="center" wrapText="1"/>
    </xf>
    <xf numFmtId="0" fontId="19" fillId="5" borderId="22" xfId="0" applyFont="1" applyFill="1" applyBorder="1" applyAlignment="1">
      <alignment horizontal="left" vertical="center" wrapText="1"/>
    </xf>
    <xf numFmtId="0" fontId="19" fillId="5" borderId="24" xfId="0" applyFont="1" applyFill="1" applyBorder="1" applyAlignment="1">
      <alignment horizontal="left" vertical="center" wrapText="1"/>
    </xf>
    <xf numFmtId="0" fontId="19" fillId="5" borderId="25" xfId="0" applyFont="1" applyFill="1" applyBorder="1" applyAlignment="1">
      <alignment horizontal="left" vertical="center" wrapText="1"/>
    </xf>
    <xf numFmtId="0" fontId="19" fillId="5" borderId="26" xfId="0" applyFont="1" applyFill="1" applyBorder="1" applyAlignment="1">
      <alignment horizontal="left" vertical="center" wrapText="1"/>
    </xf>
    <xf numFmtId="0" fontId="0" fillId="0" borderId="54" xfId="0" applyBorder="1" applyAlignment="1">
      <alignment horizontal="center"/>
    </xf>
    <xf numFmtId="0" fontId="0" fillId="0" borderId="48" xfId="0" applyBorder="1" applyAlignment="1">
      <alignment horizontal="center"/>
    </xf>
    <xf numFmtId="0" fontId="0" fillId="0" borderId="46" xfId="0" applyBorder="1" applyAlignment="1">
      <alignment horizontal="center"/>
    </xf>
    <xf numFmtId="0" fontId="0" fillId="0" borderId="55" xfId="0" applyBorder="1" applyAlignment="1">
      <alignment horizontal="center"/>
    </xf>
    <xf numFmtId="0" fontId="0" fillId="0" borderId="6" xfId="0" applyBorder="1" applyAlignment="1">
      <alignment horizontal="center" wrapText="1"/>
    </xf>
    <xf numFmtId="0" fontId="0" fillId="0" borderId="9" xfId="0" applyBorder="1" applyAlignment="1">
      <alignment horizontal="center" wrapText="1"/>
    </xf>
    <xf numFmtId="0" fontId="0" fillId="0" borderId="6" xfId="0" applyBorder="1" applyAlignment="1">
      <alignment horizontal="center"/>
    </xf>
    <xf numFmtId="0" fontId="0" fillId="0" borderId="0" xfId="0" applyAlignment="1">
      <alignment horizontal="center"/>
    </xf>
    <xf numFmtId="0" fontId="0" fillId="0" borderId="12" xfId="0" applyBorder="1" applyAlignment="1">
      <alignment horizont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9" xfId="0" applyBorder="1" applyAlignment="1">
      <alignment horizontal="center" vertical="center" wrapText="1"/>
    </xf>
    <xf numFmtId="0" fontId="0" fillId="0" borderId="5" xfId="0" applyBorder="1" applyAlignment="1">
      <alignment horizontal="center"/>
    </xf>
    <xf numFmtId="0" fontId="0" fillId="0" borderId="7" xfId="0" applyBorder="1" applyAlignment="1">
      <alignment horizontal="center"/>
    </xf>
    <xf numFmtId="0" fontId="0" fillId="0" borderId="11" xfId="0" applyBorder="1" applyAlignment="1">
      <alignment horizontal="center"/>
    </xf>
    <xf numFmtId="0" fontId="0" fillId="0" borderId="23" xfId="0" applyBorder="1" applyAlignment="1">
      <alignment horizontal="center" vertical="center"/>
    </xf>
    <xf numFmtId="0" fontId="0" fillId="0" borderId="16" xfId="0" applyBorder="1" applyAlignment="1">
      <alignment horizontal="center" vertical="center"/>
    </xf>
    <xf numFmtId="0" fontId="0" fillId="0" borderId="23" xfId="0" applyBorder="1" applyAlignment="1">
      <alignment horizontal="center"/>
    </xf>
    <xf numFmtId="0" fontId="0" fillId="0" borderId="16" xfId="0" applyBorder="1" applyAlignment="1">
      <alignment horizontal="center"/>
    </xf>
    <xf numFmtId="0" fontId="0" fillId="0" borderId="10" xfId="0" applyBorder="1" applyAlignment="1">
      <alignment horizontal="center"/>
    </xf>
    <xf numFmtId="0" fontId="0" fillId="0" borderId="42" xfId="0" applyBorder="1" applyAlignment="1">
      <alignment horizontal="center" vertical="center" wrapText="1"/>
    </xf>
    <xf numFmtId="0" fontId="0" fillId="0" borderId="44" xfId="0" applyBorder="1" applyAlignment="1">
      <alignment horizontal="center" vertical="center" wrapText="1"/>
    </xf>
    <xf numFmtId="0" fontId="0" fillId="0" borderId="42" xfId="0" applyBorder="1" applyAlignment="1">
      <alignment horizontal="center" wrapText="1"/>
    </xf>
    <xf numFmtId="0" fontId="0" fillId="0" borderId="44" xfId="0" applyBorder="1" applyAlignment="1">
      <alignment horizontal="center" wrapText="1"/>
    </xf>
    <xf numFmtId="0" fontId="30" fillId="0" borderId="1" xfId="0" applyFont="1" applyBorder="1" applyAlignment="1">
      <alignment horizontal="center" vertical="center" textRotation="180" wrapText="1"/>
    </xf>
    <xf numFmtId="0" fontId="30" fillId="0" borderId="0" xfId="0" applyFont="1" applyAlignment="1">
      <alignment horizontal="center" vertical="center"/>
    </xf>
    <xf numFmtId="0" fontId="30" fillId="0" borderId="1"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textRotation="90"/>
    </xf>
    <xf numFmtId="0" fontId="7" fillId="0" borderId="17" xfId="0" applyFont="1" applyBorder="1" applyAlignment="1">
      <alignment horizontal="center" vertical="center"/>
    </xf>
    <xf numFmtId="0" fontId="19" fillId="5" borderId="21" xfId="0" applyFont="1" applyFill="1" applyBorder="1" applyAlignment="1">
      <alignment horizontal="center" vertical="center"/>
    </xf>
    <xf numFmtId="0" fontId="35" fillId="5" borderId="15" xfId="0" applyFont="1" applyFill="1" applyBorder="1" applyAlignment="1">
      <alignment horizontal="center" vertical="center"/>
    </xf>
    <xf numFmtId="0" fontId="35" fillId="5" borderId="22" xfId="0" applyFont="1" applyFill="1" applyBorder="1" applyAlignment="1">
      <alignment horizontal="center" vertical="center"/>
    </xf>
    <xf numFmtId="0" fontId="35" fillId="5" borderId="24" xfId="0" applyFont="1" applyFill="1" applyBorder="1" applyAlignment="1">
      <alignment horizontal="center" vertical="center"/>
    </xf>
    <xf numFmtId="0" fontId="35" fillId="5" borderId="25" xfId="0" applyFont="1" applyFill="1" applyBorder="1" applyAlignment="1">
      <alignment horizontal="center" vertical="center"/>
    </xf>
    <xf numFmtId="0" fontId="35" fillId="5" borderId="26" xfId="0" applyFont="1" applyFill="1" applyBorder="1" applyAlignment="1">
      <alignment horizontal="center" vertical="center"/>
    </xf>
  </cellXfs>
  <cellStyles count="3">
    <cellStyle name="Hyperlink" xfId="2" builtinId="8"/>
    <cellStyle name="Normal" xfId="0" builtinId="0"/>
    <cellStyle name="Normal 2" xfId="1" xr:uid="{00000000-0005-0000-0000-000002000000}"/>
  </cellStyles>
  <dxfs count="16">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36040</xdr:colOff>
      <xdr:row>39</xdr:row>
      <xdr:rowOff>44968</xdr:rowOff>
    </xdr:from>
    <xdr:to>
      <xdr:col>4</xdr:col>
      <xdr:colOff>1802</xdr:colOff>
      <xdr:row>54</xdr:row>
      <xdr:rowOff>11632</xdr:rowOff>
    </xdr:to>
    <xdr:pic>
      <xdr:nvPicPr>
        <xdr:cNvPr id="2" name="Picture 1">
          <a:extLst>
            <a:ext uri="{FF2B5EF4-FFF2-40B4-BE49-F238E27FC236}">
              <a16:creationId xmlns:a16="http://schemas.microsoft.com/office/drawing/2014/main" id="{DA25441A-30CC-415E-8ECC-8AF6AE6AAA26}"/>
            </a:ext>
          </a:extLst>
        </xdr:cNvPr>
        <xdr:cNvPicPr>
          <a:picLocks noChangeAspect="1"/>
        </xdr:cNvPicPr>
      </xdr:nvPicPr>
      <xdr:blipFill>
        <a:blip xmlns:r="http://schemas.openxmlformats.org/officeDocument/2006/relationships" r:embed="rId1"/>
        <a:stretch>
          <a:fillRect/>
        </a:stretch>
      </xdr:blipFill>
      <xdr:spPr>
        <a:xfrm>
          <a:off x="787743" y="5971063"/>
          <a:ext cx="6162933" cy="189740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assets.publishing.service.gov.uk/government/uploads/system/uploads/attachment_data/file/914931/s0712-tfms-consensus-statement-sage.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4:T35"/>
  <sheetViews>
    <sheetView topLeftCell="A4" workbookViewId="0">
      <selection activeCell="R14" sqref="R14"/>
    </sheetView>
  </sheetViews>
  <sheetFormatPr defaultRowHeight="14.5" x14ac:dyDescent="0.35"/>
  <cols>
    <col min="9" max="9" width="15.81640625" customWidth="1"/>
  </cols>
  <sheetData>
    <row r="4" spans="1:20" ht="20" x14ac:dyDescent="0.4">
      <c r="A4" s="19" t="s">
        <v>0</v>
      </c>
      <c r="B4" s="20"/>
      <c r="C4" s="20"/>
      <c r="D4" s="20"/>
      <c r="E4" s="20"/>
      <c r="F4" s="20"/>
      <c r="G4" s="20"/>
      <c r="H4" s="20"/>
      <c r="I4" s="20"/>
      <c r="J4" s="20"/>
      <c r="K4" s="20"/>
    </row>
    <row r="5" spans="1:20" x14ac:dyDescent="0.35">
      <c r="A5" s="20"/>
      <c r="B5" s="20"/>
      <c r="C5" s="20"/>
      <c r="D5" s="20"/>
      <c r="E5" s="20"/>
      <c r="F5" s="20"/>
      <c r="G5" s="20"/>
      <c r="H5" s="20"/>
      <c r="I5" s="20"/>
      <c r="J5" s="20"/>
      <c r="K5" s="20"/>
    </row>
    <row r="6" spans="1:20" ht="14.5" customHeight="1" x14ac:dyDescent="0.35">
      <c r="A6" s="175" t="s">
        <v>1</v>
      </c>
      <c r="B6" s="176"/>
      <c r="C6" s="176"/>
      <c r="D6" s="177"/>
      <c r="E6" s="217" t="s">
        <v>2</v>
      </c>
      <c r="F6" s="218"/>
      <c r="G6" s="218"/>
      <c r="H6" s="218"/>
      <c r="I6" s="218"/>
      <c r="J6" s="218"/>
      <c r="K6" s="218"/>
      <c r="L6" s="218"/>
      <c r="M6" s="218"/>
      <c r="N6" s="218"/>
      <c r="O6" s="218"/>
      <c r="P6" s="218"/>
    </row>
    <row r="7" spans="1:20" ht="14.5" customHeight="1" x14ac:dyDescent="0.35">
      <c r="A7" s="178"/>
      <c r="B7" s="179"/>
      <c r="C7" s="179"/>
      <c r="D7" s="180"/>
      <c r="E7" s="217"/>
      <c r="F7" s="218"/>
      <c r="G7" s="218"/>
      <c r="H7" s="218"/>
      <c r="I7" s="218"/>
      <c r="J7" s="218"/>
      <c r="K7" s="218"/>
      <c r="L7" s="218"/>
      <c r="M7" s="218"/>
      <c r="N7" s="218"/>
      <c r="O7" s="218"/>
      <c r="P7" s="218"/>
    </row>
    <row r="8" spans="1:20" ht="14.5" customHeight="1" x14ac:dyDescent="0.35">
      <c r="A8" s="181"/>
      <c r="B8" s="182"/>
      <c r="C8" s="182"/>
      <c r="D8" s="183"/>
      <c r="E8" s="219"/>
      <c r="F8" s="220"/>
      <c r="G8" s="220"/>
      <c r="H8" s="220"/>
      <c r="I8" s="220"/>
      <c r="J8" s="220"/>
      <c r="K8" s="220"/>
      <c r="L8" s="220"/>
      <c r="M8" s="220"/>
      <c r="N8" s="220"/>
      <c r="O8" s="220"/>
      <c r="P8" s="220"/>
    </row>
    <row r="9" spans="1:20" ht="14.5" customHeight="1" x14ac:dyDescent="0.35">
      <c r="A9" s="193" t="s">
        <v>3</v>
      </c>
      <c r="B9" s="194"/>
      <c r="C9" s="194"/>
      <c r="D9" s="195"/>
      <c r="E9" s="221" t="s">
        <v>4</v>
      </c>
      <c r="F9" s="222"/>
      <c r="G9" s="222"/>
      <c r="H9" s="222"/>
      <c r="I9" s="223"/>
      <c r="J9" s="193" t="s">
        <v>5</v>
      </c>
      <c r="K9" s="194"/>
      <c r="L9" s="194"/>
      <c r="M9" s="194"/>
      <c r="N9" s="195"/>
      <c r="O9" s="193" t="s">
        <v>6</v>
      </c>
      <c r="P9" s="195"/>
    </row>
    <row r="10" spans="1:20" ht="14.5" customHeight="1" x14ac:dyDescent="0.35">
      <c r="A10" s="196"/>
      <c r="B10" s="197"/>
      <c r="C10" s="197"/>
      <c r="D10" s="198"/>
      <c r="E10" s="224"/>
      <c r="F10" s="225"/>
      <c r="G10" s="225"/>
      <c r="H10" s="225"/>
      <c r="I10" s="226"/>
      <c r="J10" s="196"/>
      <c r="K10" s="197"/>
      <c r="L10" s="197"/>
      <c r="M10" s="197"/>
      <c r="N10" s="198"/>
      <c r="O10" s="196"/>
      <c r="P10" s="198"/>
      <c r="T10" s="18"/>
    </row>
    <row r="11" spans="1:20" ht="14.5" customHeight="1" x14ac:dyDescent="0.35">
      <c r="A11" s="202" t="s">
        <v>511</v>
      </c>
      <c r="B11" s="203"/>
      <c r="C11" s="203"/>
      <c r="D11" s="204"/>
      <c r="E11" s="211" t="s">
        <v>514</v>
      </c>
      <c r="F11" s="212"/>
      <c r="G11" s="212"/>
      <c r="H11" s="212"/>
      <c r="I11" s="213"/>
      <c r="J11" s="268" t="s">
        <v>516</v>
      </c>
      <c r="K11" s="269"/>
      <c r="L11" s="269"/>
      <c r="M11" s="269"/>
      <c r="N11" s="270"/>
      <c r="O11" s="227">
        <v>44175</v>
      </c>
      <c r="P11" s="228"/>
    </row>
    <row r="12" spans="1:20" ht="24" customHeight="1" x14ac:dyDescent="0.35">
      <c r="A12" s="205"/>
      <c r="B12" s="206"/>
      <c r="C12" s="206"/>
      <c r="D12" s="207"/>
      <c r="E12" s="214"/>
      <c r="F12" s="215"/>
      <c r="G12" s="215"/>
      <c r="H12" s="215"/>
      <c r="I12" s="216"/>
      <c r="J12" s="271"/>
      <c r="K12" s="272"/>
      <c r="L12" s="272"/>
      <c r="M12" s="272"/>
      <c r="N12" s="273"/>
      <c r="O12" s="229"/>
      <c r="P12" s="230"/>
    </row>
    <row r="13" spans="1:20" ht="19.899999999999999" customHeight="1" x14ac:dyDescent="0.35">
      <c r="A13" s="202" t="s">
        <v>512</v>
      </c>
      <c r="B13" s="203"/>
      <c r="C13" s="203"/>
      <c r="D13" s="204"/>
      <c r="E13" s="211" t="s">
        <v>514</v>
      </c>
      <c r="F13" s="212"/>
      <c r="G13" s="212"/>
      <c r="H13" s="212"/>
      <c r="I13" s="213"/>
      <c r="J13" s="268" t="s">
        <v>516</v>
      </c>
      <c r="K13" s="269"/>
      <c r="L13" s="269"/>
      <c r="M13" s="269"/>
      <c r="N13" s="270"/>
      <c r="O13" s="231">
        <v>44176</v>
      </c>
      <c r="P13" s="208"/>
    </row>
    <row r="14" spans="1:20" ht="26.5" customHeight="1" x14ac:dyDescent="0.35">
      <c r="A14" s="205"/>
      <c r="B14" s="206"/>
      <c r="C14" s="206"/>
      <c r="D14" s="207"/>
      <c r="E14" s="214"/>
      <c r="F14" s="215"/>
      <c r="G14" s="215"/>
      <c r="H14" s="215"/>
      <c r="I14" s="216"/>
      <c r="J14" s="271"/>
      <c r="K14" s="272"/>
      <c r="L14" s="272"/>
      <c r="M14" s="272"/>
      <c r="N14" s="273"/>
      <c r="O14" s="209"/>
      <c r="P14" s="210"/>
    </row>
    <row r="15" spans="1:20" ht="15.65" customHeight="1" x14ac:dyDescent="0.35">
      <c r="A15" s="202" t="s">
        <v>513</v>
      </c>
      <c r="B15" s="203"/>
      <c r="C15" s="203"/>
      <c r="D15" s="204"/>
      <c r="E15" s="211" t="s">
        <v>515</v>
      </c>
      <c r="F15" s="212"/>
      <c r="G15" s="212"/>
      <c r="H15" s="212"/>
      <c r="I15" s="213"/>
      <c r="J15" s="268" t="s">
        <v>516</v>
      </c>
      <c r="K15" s="269"/>
      <c r="L15" s="269"/>
      <c r="M15" s="269"/>
      <c r="N15" s="270"/>
      <c r="O15" s="231">
        <v>44175</v>
      </c>
      <c r="P15" s="208"/>
    </row>
    <row r="16" spans="1:20" ht="22.15" customHeight="1" x14ac:dyDescent="0.35">
      <c r="A16" s="205"/>
      <c r="B16" s="206"/>
      <c r="C16" s="206"/>
      <c r="D16" s="207"/>
      <c r="E16" s="214"/>
      <c r="F16" s="215"/>
      <c r="G16" s="215"/>
      <c r="H16" s="215"/>
      <c r="I16" s="216"/>
      <c r="J16" s="271"/>
      <c r="K16" s="272"/>
      <c r="L16" s="272"/>
      <c r="M16" s="272"/>
      <c r="N16" s="273"/>
      <c r="O16" s="209"/>
      <c r="P16" s="210"/>
    </row>
    <row r="17" spans="1:16" ht="15.65" customHeight="1" x14ac:dyDescent="0.35">
      <c r="A17" s="202" t="s">
        <v>7</v>
      </c>
      <c r="B17" s="203"/>
      <c r="C17" s="203"/>
      <c r="D17" s="204"/>
      <c r="E17" s="232" t="s">
        <v>8</v>
      </c>
      <c r="F17" s="233"/>
      <c r="G17" s="233"/>
      <c r="H17" s="233"/>
      <c r="I17" s="234"/>
      <c r="J17" s="268" t="s">
        <v>516</v>
      </c>
      <c r="K17" s="269"/>
      <c r="L17" s="269"/>
      <c r="M17" s="269"/>
      <c r="N17" s="270"/>
      <c r="O17" s="231">
        <f>O15</f>
        <v>44175</v>
      </c>
      <c r="P17" s="208"/>
    </row>
    <row r="18" spans="1:16" ht="43.15" customHeight="1" x14ac:dyDescent="0.35">
      <c r="A18" s="205"/>
      <c r="B18" s="206"/>
      <c r="C18" s="206"/>
      <c r="D18" s="207"/>
      <c r="E18" s="235"/>
      <c r="F18" s="236"/>
      <c r="G18" s="236"/>
      <c r="H18" s="236"/>
      <c r="I18" s="237"/>
      <c r="J18" s="271"/>
      <c r="K18" s="272"/>
      <c r="L18" s="272"/>
      <c r="M18" s="272"/>
      <c r="N18" s="273"/>
      <c r="O18" s="209"/>
      <c r="P18" s="210"/>
    </row>
    <row r="19" spans="1:16" x14ac:dyDescent="0.35">
      <c r="A19" s="20"/>
      <c r="B19" s="20"/>
      <c r="C19" s="20"/>
      <c r="D19" s="20"/>
      <c r="E19" s="20"/>
      <c r="F19" s="20"/>
      <c r="G19" s="20"/>
      <c r="H19" s="20"/>
      <c r="I19" s="20"/>
      <c r="J19" s="20"/>
      <c r="K19" s="20"/>
    </row>
    <row r="21" spans="1:16" ht="20" x14ac:dyDescent="0.4">
      <c r="A21" s="19" t="s">
        <v>9</v>
      </c>
    </row>
    <row r="23" spans="1:16" x14ac:dyDescent="0.35">
      <c r="A23" s="175" t="s">
        <v>10</v>
      </c>
      <c r="B23" s="176"/>
      <c r="C23" s="176"/>
      <c r="D23" s="177"/>
      <c r="E23" s="184" t="s">
        <v>11</v>
      </c>
      <c r="F23" s="185"/>
      <c r="G23" s="185"/>
      <c r="H23" s="185"/>
      <c r="I23" s="185"/>
      <c r="J23" s="185"/>
      <c r="K23" s="186"/>
    </row>
    <row r="24" spans="1:16" x14ac:dyDescent="0.35">
      <c r="A24" s="178"/>
      <c r="B24" s="179"/>
      <c r="C24" s="179"/>
      <c r="D24" s="180"/>
      <c r="E24" s="187"/>
      <c r="F24" s="188"/>
      <c r="G24" s="188"/>
      <c r="H24" s="188"/>
      <c r="I24" s="188"/>
      <c r="J24" s="188"/>
      <c r="K24" s="189"/>
    </row>
    <row r="25" spans="1:16" x14ac:dyDescent="0.35">
      <c r="A25" s="181"/>
      <c r="B25" s="182"/>
      <c r="C25" s="182"/>
      <c r="D25" s="183"/>
      <c r="E25" s="190"/>
      <c r="F25" s="191"/>
      <c r="G25" s="191"/>
      <c r="H25" s="191"/>
      <c r="I25" s="191"/>
      <c r="J25" s="191"/>
      <c r="K25" s="192"/>
    </row>
    <row r="26" spans="1:16" x14ac:dyDescent="0.35">
      <c r="A26" s="193" t="s">
        <v>12</v>
      </c>
      <c r="B26" s="194"/>
      <c r="C26" s="194"/>
      <c r="D26" s="195"/>
      <c r="E26" s="193" t="s">
        <v>13</v>
      </c>
      <c r="F26" s="194"/>
      <c r="G26" s="194"/>
      <c r="H26" s="194"/>
      <c r="I26" s="195"/>
      <c r="J26" s="193"/>
      <c r="K26" s="195"/>
    </row>
    <row r="27" spans="1:16" x14ac:dyDescent="0.35">
      <c r="A27" s="196"/>
      <c r="B27" s="197"/>
      <c r="C27" s="197"/>
      <c r="D27" s="198"/>
      <c r="E27" s="196"/>
      <c r="F27" s="197"/>
      <c r="G27" s="197"/>
      <c r="H27" s="197"/>
      <c r="I27" s="198"/>
      <c r="J27" s="196"/>
      <c r="K27" s="198"/>
    </row>
    <row r="28" spans="1:16" x14ac:dyDescent="0.35">
      <c r="A28" s="163"/>
      <c r="B28" s="164"/>
      <c r="C28" s="164"/>
      <c r="D28" s="165"/>
      <c r="E28" s="169"/>
      <c r="F28" s="170"/>
      <c r="G28" s="170"/>
      <c r="H28" s="170"/>
      <c r="I28" s="171"/>
      <c r="J28" s="21"/>
      <c r="K28" s="22"/>
    </row>
    <row r="29" spans="1:16" x14ac:dyDescent="0.35">
      <c r="A29" s="166"/>
      <c r="B29" s="167"/>
      <c r="C29" s="167"/>
      <c r="D29" s="168"/>
      <c r="E29" s="172"/>
      <c r="F29" s="173"/>
      <c r="G29" s="173"/>
      <c r="H29" s="173"/>
      <c r="I29" s="174"/>
      <c r="J29" s="23"/>
      <c r="K29" s="24"/>
    </row>
    <row r="30" spans="1:16" ht="15.5" x14ac:dyDescent="0.35">
      <c r="A30" s="199"/>
      <c r="B30" s="200"/>
      <c r="C30" s="200"/>
      <c r="D30" s="201"/>
      <c r="E30" s="169"/>
      <c r="F30" s="170"/>
      <c r="G30" s="170"/>
      <c r="H30" s="170"/>
      <c r="I30" s="171"/>
      <c r="J30" s="25"/>
      <c r="K30" s="22"/>
    </row>
    <row r="31" spans="1:16" x14ac:dyDescent="0.35">
      <c r="A31" s="166"/>
      <c r="B31" s="167"/>
      <c r="C31" s="167"/>
      <c r="D31" s="168"/>
      <c r="E31" s="172"/>
      <c r="F31" s="173"/>
      <c r="G31" s="173"/>
      <c r="H31" s="173"/>
      <c r="I31" s="174"/>
      <c r="J31" s="23"/>
      <c r="K31" s="24"/>
    </row>
    <row r="32" spans="1:16" x14ac:dyDescent="0.35">
      <c r="A32" s="163"/>
      <c r="B32" s="164"/>
      <c r="C32" s="164"/>
      <c r="D32" s="165"/>
      <c r="E32" s="169"/>
      <c r="F32" s="170"/>
      <c r="G32" s="170"/>
      <c r="H32" s="170"/>
      <c r="I32" s="171"/>
      <c r="J32" s="25"/>
      <c r="K32" s="22"/>
    </row>
    <row r="33" spans="1:11" x14ac:dyDescent="0.35">
      <c r="A33" s="166"/>
      <c r="B33" s="167"/>
      <c r="C33" s="167"/>
      <c r="D33" s="168"/>
      <c r="E33" s="172"/>
      <c r="F33" s="173"/>
      <c r="G33" s="173"/>
      <c r="H33" s="173"/>
      <c r="I33" s="174"/>
      <c r="J33" s="23"/>
      <c r="K33" s="24"/>
    </row>
    <row r="34" spans="1:11" x14ac:dyDescent="0.35">
      <c r="A34" s="163"/>
      <c r="B34" s="164"/>
      <c r="C34" s="164"/>
      <c r="D34" s="165"/>
      <c r="E34" s="169"/>
      <c r="F34" s="170"/>
      <c r="G34" s="170"/>
      <c r="H34" s="170"/>
      <c r="I34" s="171"/>
      <c r="J34" s="25"/>
      <c r="K34" s="22"/>
    </row>
    <row r="35" spans="1:11" x14ac:dyDescent="0.35">
      <c r="A35" s="166"/>
      <c r="B35" s="167"/>
      <c r="C35" s="167"/>
      <c r="D35" s="168"/>
      <c r="E35" s="172"/>
      <c r="F35" s="173"/>
      <c r="G35" s="173"/>
      <c r="H35" s="173"/>
      <c r="I35" s="174"/>
      <c r="J35" s="23"/>
      <c r="K35" s="24"/>
    </row>
  </sheetData>
  <mergeCells count="36">
    <mergeCell ref="O13:P14"/>
    <mergeCell ref="O17:P18"/>
    <mergeCell ref="E15:I16"/>
    <mergeCell ref="E13:I14"/>
    <mergeCell ref="E17:I18"/>
    <mergeCell ref="O15:P16"/>
    <mergeCell ref="A17:D18"/>
    <mergeCell ref="J17:N18"/>
    <mergeCell ref="A6:D8"/>
    <mergeCell ref="A9:D10"/>
    <mergeCell ref="J9:N10"/>
    <mergeCell ref="A13:D14"/>
    <mergeCell ref="J13:N14"/>
    <mergeCell ref="A15:D16"/>
    <mergeCell ref="E11:I12"/>
    <mergeCell ref="E6:P8"/>
    <mergeCell ref="O9:P10"/>
    <mergeCell ref="A11:D12"/>
    <mergeCell ref="J11:N12"/>
    <mergeCell ref="J15:N16"/>
    <mergeCell ref="E9:I10"/>
    <mergeCell ref="O11:P12"/>
    <mergeCell ref="A34:D35"/>
    <mergeCell ref="E34:I35"/>
    <mergeCell ref="A23:D25"/>
    <mergeCell ref="E23:K25"/>
    <mergeCell ref="A26:D27"/>
    <mergeCell ref="E26:I27"/>
    <mergeCell ref="J26:K27"/>
    <mergeCell ref="A28:D29"/>
    <mergeCell ref="E28:I29"/>
    <mergeCell ref="A30:D30"/>
    <mergeCell ref="E30:I31"/>
    <mergeCell ref="A31:D31"/>
    <mergeCell ref="A32:D33"/>
    <mergeCell ref="E32:I33"/>
  </mergeCells>
  <pageMargins left="0.7" right="0.7" top="0.75" bottom="0.75" header="0.3" footer="0.3"/>
  <pageSetup paperSize="9"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J17"/>
  <sheetViews>
    <sheetView showGridLines="0" view="pageLayout" zoomScaleNormal="100" workbookViewId="0">
      <selection activeCell="B15" sqref="B15"/>
    </sheetView>
  </sheetViews>
  <sheetFormatPr defaultColWidth="8.81640625" defaultRowHeight="14.5" x14ac:dyDescent="0.35"/>
  <sheetData>
    <row r="1" spans="1:10" x14ac:dyDescent="0.35">
      <c r="I1" s="158" t="s">
        <v>14</v>
      </c>
      <c r="J1" t="s">
        <v>15</v>
      </c>
    </row>
    <row r="2" spans="1:10" x14ac:dyDescent="0.35">
      <c r="I2" s="159"/>
    </row>
    <row r="3" spans="1:10" ht="21" x14ac:dyDescent="0.5">
      <c r="A3" s="160" t="s">
        <v>16</v>
      </c>
    </row>
    <row r="5" spans="1:10" x14ac:dyDescent="0.35">
      <c r="A5" t="s">
        <v>17</v>
      </c>
    </row>
    <row r="6" spans="1:10" x14ac:dyDescent="0.35">
      <c r="A6" t="s">
        <v>18</v>
      </c>
    </row>
    <row r="7" spans="1:10" x14ac:dyDescent="0.35">
      <c r="A7" t="s">
        <v>19</v>
      </c>
    </row>
    <row r="8" spans="1:10" x14ac:dyDescent="0.35">
      <c r="A8" t="s">
        <v>20</v>
      </c>
    </row>
    <row r="9" spans="1:10" x14ac:dyDescent="0.35">
      <c r="A9" t="s">
        <v>21</v>
      </c>
    </row>
    <row r="10" spans="1:10" x14ac:dyDescent="0.35">
      <c r="A10" t="s">
        <v>22</v>
      </c>
    </row>
    <row r="11" spans="1:10" x14ac:dyDescent="0.35">
      <c r="A11" t="s">
        <v>23</v>
      </c>
    </row>
    <row r="12" spans="1:10" x14ac:dyDescent="0.35">
      <c r="A12" t="s">
        <v>24</v>
      </c>
    </row>
    <row r="13" spans="1:10" x14ac:dyDescent="0.35">
      <c r="A13" t="s">
        <v>25</v>
      </c>
    </row>
    <row r="14" spans="1:10" x14ac:dyDescent="0.35">
      <c r="A14" t="s">
        <v>26</v>
      </c>
    </row>
    <row r="16" spans="1:10" x14ac:dyDescent="0.35">
      <c r="A16" t="s">
        <v>27</v>
      </c>
    </row>
    <row r="17" spans="1:1" x14ac:dyDescent="0.35">
      <c r="A17" t="s">
        <v>28</v>
      </c>
    </row>
  </sheetData>
  <pageMargins left="0.70866141732283472" right="0.70866141732283472" top="0.74803149606299213" bottom="0.74803149606299213" header="0.31496062992125984" footer="0.31496062992125984"/>
  <pageSetup paperSize="9" scale="82" orientation="landscape"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4:I28"/>
  <sheetViews>
    <sheetView showGridLines="0" view="pageLayout" topLeftCell="A19" zoomScaleNormal="100" workbookViewId="0">
      <selection activeCell="B28" sqref="B28"/>
    </sheetView>
  </sheetViews>
  <sheetFormatPr defaultRowHeight="14.5" x14ac:dyDescent="0.35"/>
  <sheetData>
    <row r="4" spans="1:9" ht="21" x14ac:dyDescent="0.5">
      <c r="A4" s="27" t="s">
        <v>29</v>
      </c>
      <c r="B4" s="27"/>
      <c r="C4" s="27"/>
      <c r="D4" s="27"/>
      <c r="E4" s="27"/>
      <c r="F4" s="27"/>
      <c r="G4" s="27"/>
      <c r="H4" s="27"/>
      <c r="I4" s="27"/>
    </row>
    <row r="6" spans="1:9" x14ac:dyDescent="0.35">
      <c r="A6" t="s">
        <v>30</v>
      </c>
    </row>
    <row r="7" spans="1:9" x14ac:dyDescent="0.35">
      <c r="A7" t="s">
        <v>31</v>
      </c>
    </row>
    <row r="8" spans="1:9" x14ac:dyDescent="0.35">
      <c r="A8" t="s">
        <v>32</v>
      </c>
    </row>
    <row r="10" spans="1:9" x14ac:dyDescent="0.35">
      <c r="A10" t="s">
        <v>33</v>
      </c>
    </row>
    <row r="11" spans="1:9" x14ac:dyDescent="0.35">
      <c r="B11" t="s">
        <v>34</v>
      </c>
    </row>
    <row r="12" spans="1:9" x14ac:dyDescent="0.35">
      <c r="B12" t="s">
        <v>35</v>
      </c>
    </row>
    <row r="14" spans="1:9" x14ac:dyDescent="0.35">
      <c r="A14">
        <v>1</v>
      </c>
      <c r="B14" s="62" t="s">
        <v>36</v>
      </c>
    </row>
    <row r="15" spans="1:9" x14ac:dyDescent="0.35">
      <c r="A15">
        <v>2</v>
      </c>
      <c r="B15" s="62" t="s">
        <v>37</v>
      </c>
    </row>
    <row r="16" spans="1:9" x14ac:dyDescent="0.35">
      <c r="A16">
        <v>3</v>
      </c>
      <c r="B16" s="62" t="s">
        <v>38</v>
      </c>
    </row>
    <row r="17" spans="1:2" x14ac:dyDescent="0.35">
      <c r="A17">
        <v>4</v>
      </c>
      <c r="B17" s="62" t="s">
        <v>39</v>
      </c>
    </row>
    <row r="18" spans="1:2" x14ac:dyDescent="0.35">
      <c r="A18">
        <v>5</v>
      </c>
      <c r="B18" s="62" t="s">
        <v>40</v>
      </c>
    </row>
    <row r="19" spans="1:2" x14ac:dyDescent="0.35">
      <c r="A19">
        <v>6</v>
      </c>
      <c r="B19" s="62" t="s">
        <v>41</v>
      </c>
    </row>
    <row r="20" spans="1:2" x14ac:dyDescent="0.35">
      <c r="A20">
        <v>7</v>
      </c>
      <c r="B20" s="62" t="s">
        <v>42</v>
      </c>
    </row>
    <row r="21" spans="1:2" x14ac:dyDescent="0.35">
      <c r="A21">
        <v>8</v>
      </c>
      <c r="B21" s="62" t="s">
        <v>43</v>
      </c>
    </row>
    <row r="22" spans="1:2" x14ac:dyDescent="0.35">
      <c r="A22">
        <v>9</v>
      </c>
      <c r="B22" s="62" t="s">
        <v>44</v>
      </c>
    </row>
    <row r="23" spans="1:2" x14ac:dyDescent="0.35">
      <c r="A23">
        <v>10</v>
      </c>
      <c r="B23" s="62" t="s">
        <v>45</v>
      </c>
    </row>
    <row r="24" spans="1:2" x14ac:dyDescent="0.35">
      <c r="A24">
        <v>11</v>
      </c>
      <c r="B24" s="62" t="s">
        <v>46</v>
      </c>
    </row>
    <row r="25" spans="1:2" x14ac:dyDescent="0.35">
      <c r="A25">
        <v>12</v>
      </c>
      <c r="B25" s="62" t="s">
        <v>47</v>
      </c>
    </row>
    <row r="26" spans="1:2" x14ac:dyDescent="0.35">
      <c r="A26">
        <v>13</v>
      </c>
      <c r="B26" s="62" t="s">
        <v>48</v>
      </c>
    </row>
    <row r="28" spans="1:2" x14ac:dyDescent="0.35">
      <c r="B28" s="63" t="s">
        <v>49</v>
      </c>
    </row>
  </sheetData>
  <hyperlinks>
    <hyperlink ref="B28" r:id="rId1" xr:uid="{00000000-0004-0000-0200-000000000000}"/>
  </hyperlinks>
  <pageMargins left="0.70866141732283472" right="0.70866141732283472" top="0.74803149606299213" bottom="0.74803149606299213" header="0.31496062992125984" footer="0.31496062992125984"/>
  <pageSetup paperSize="9" scale="98" orientation="landscape" horizontalDpi="360" verticalDpi="36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X108"/>
  <sheetViews>
    <sheetView showGridLines="0" topLeftCell="E1" zoomScale="80" zoomScaleNormal="80" workbookViewId="0">
      <pane ySplit="6" topLeftCell="A116" activePane="bottomLeft" state="frozen"/>
      <selection activeCell="B1" sqref="B1"/>
      <selection pane="bottomLeft" activeCell="P84" sqref="P84"/>
    </sheetView>
  </sheetViews>
  <sheetFormatPr defaultRowHeight="14.5" x14ac:dyDescent="0.35"/>
  <cols>
    <col min="1" max="1" width="7" customWidth="1"/>
    <col min="2" max="2" width="40.453125" customWidth="1"/>
    <col min="3" max="3" width="14.7265625" customWidth="1"/>
    <col min="4" max="4" width="50.26953125" customWidth="1"/>
    <col min="5" max="5" width="26.453125" bestFit="1" customWidth="1"/>
    <col min="6" max="6" width="21" customWidth="1"/>
    <col min="7" max="7" width="8.81640625" style="17"/>
    <col min="8" max="8" width="4.1796875" style="17" customWidth="1"/>
    <col min="9" max="9" width="12.26953125" style="17" customWidth="1"/>
    <col min="10" max="10" width="4.26953125" style="17" customWidth="1"/>
    <col min="11" max="11" width="12.26953125" style="17" customWidth="1"/>
    <col min="12" max="12" width="5.26953125" style="17" customWidth="1"/>
    <col min="13" max="13" width="6.453125" style="17" customWidth="1"/>
    <col min="14" max="14" width="9.453125" style="17" customWidth="1"/>
    <col min="15" max="15" width="8.81640625" style="17"/>
    <col min="16" max="16" width="24.81640625" customWidth="1"/>
    <col min="17" max="17" width="5.7265625" style="17" customWidth="1"/>
    <col min="18" max="18" width="12.26953125" style="17" bestFit="1" customWidth="1"/>
  </cols>
  <sheetData>
    <row r="1" spans="1:24" ht="15" thickBot="1" x14ac:dyDescent="0.4"/>
    <row r="2" spans="1:24" ht="18.5" x14ac:dyDescent="0.45">
      <c r="A2" s="250"/>
      <c r="B2" s="244"/>
      <c r="C2" s="244"/>
      <c r="D2" s="244"/>
      <c r="E2" s="106" t="s">
        <v>50</v>
      </c>
      <c r="F2" s="107"/>
      <c r="G2" s="108"/>
      <c r="H2" s="108"/>
      <c r="I2" s="108"/>
      <c r="J2" s="108"/>
      <c r="K2" s="108"/>
      <c r="L2" s="108"/>
      <c r="M2" s="108"/>
      <c r="N2" s="108"/>
      <c r="O2" s="103"/>
      <c r="P2" s="102" t="s">
        <v>51</v>
      </c>
      <c r="Q2" s="103"/>
      <c r="R2" s="104"/>
    </row>
    <row r="3" spans="1:24" ht="15" thickBot="1" x14ac:dyDescent="0.4">
      <c r="A3" s="251"/>
      <c r="B3" s="245"/>
      <c r="C3" s="245"/>
      <c r="D3" s="245"/>
      <c r="G3"/>
      <c r="H3"/>
      <c r="I3"/>
      <c r="P3" s="17"/>
      <c r="R3" s="28"/>
      <c r="T3" s="17"/>
      <c r="U3" s="17"/>
    </row>
    <row r="4" spans="1:24" s="16" customFormat="1" ht="57.65" customHeight="1" x14ac:dyDescent="0.35">
      <c r="A4" s="251"/>
      <c r="B4" s="245"/>
      <c r="C4" s="245"/>
      <c r="D4" s="245"/>
      <c r="E4" s="258" t="s">
        <v>52</v>
      </c>
      <c r="F4" s="259"/>
      <c r="G4" s="258" t="s">
        <v>53</v>
      </c>
      <c r="H4" s="248"/>
      <c r="I4" s="260" t="s">
        <v>54</v>
      </c>
      <c r="J4" s="261"/>
      <c r="K4" s="242" t="s">
        <v>55</v>
      </c>
      <c r="L4" s="243"/>
      <c r="M4" s="247" t="s">
        <v>56</v>
      </c>
      <c r="N4" s="248"/>
      <c r="O4" s="249"/>
      <c r="P4" s="100" t="s">
        <v>57</v>
      </c>
      <c r="Q4" s="242"/>
      <c r="R4" s="243"/>
    </row>
    <row r="5" spans="1:24" ht="15" thickBot="1" x14ac:dyDescent="0.4">
      <c r="A5" s="252"/>
      <c r="B5" s="246"/>
      <c r="C5" s="246"/>
      <c r="D5" s="246"/>
      <c r="E5" s="253"/>
      <c r="F5" s="254"/>
      <c r="G5" s="245"/>
      <c r="H5" s="245"/>
      <c r="I5" s="255"/>
      <c r="J5" s="256"/>
      <c r="K5" s="245"/>
      <c r="L5" s="257"/>
      <c r="M5" s="29"/>
      <c r="O5" s="64" t="s">
        <v>58</v>
      </c>
      <c r="P5" s="65"/>
      <c r="R5" s="66" t="s">
        <v>59</v>
      </c>
    </row>
    <row r="6" spans="1:24" s="18" customFormat="1" ht="29.5" customHeight="1" thickBot="1" x14ac:dyDescent="0.4">
      <c r="A6" s="161" t="s">
        <v>60</v>
      </c>
      <c r="B6" s="135" t="s">
        <v>61</v>
      </c>
      <c r="C6" s="110" t="s">
        <v>62</v>
      </c>
      <c r="D6" s="135" t="s">
        <v>63</v>
      </c>
      <c r="E6" s="115" t="s">
        <v>64</v>
      </c>
      <c r="F6" s="119" t="s">
        <v>65</v>
      </c>
      <c r="G6" s="111" t="s">
        <v>66</v>
      </c>
      <c r="H6" s="111" t="s">
        <v>67</v>
      </c>
      <c r="I6" s="123" t="s">
        <v>68</v>
      </c>
      <c r="J6" s="127" t="s">
        <v>69</v>
      </c>
      <c r="K6" s="111" t="s">
        <v>70</v>
      </c>
      <c r="L6" s="112" t="s">
        <v>71</v>
      </c>
      <c r="M6" s="113" t="s">
        <v>72</v>
      </c>
      <c r="N6" s="111" t="s">
        <v>73</v>
      </c>
      <c r="O6" s="112" t="s">
        <v>74</v>
      </c>
      <c r="P6" s="109" t="s">
        <v>75</v>
      </c>
      <c r="Q6" s="114" t="s">
        <v>76</v>
      </c>
      <c r="R6" s="112" t="s">
        <v>77</v>
      </c>
      <c r="V6" s="18" t="s">
        <v>78</v>
      </c>
      <c r="X6" s="18" t="s">
        <v>79</v>
      </c>
    </row>
    <row r="7" spans="1:24" ht="29" x14ac:dyDescent="0.35">
      <c r="A7" s="65" t="s">
        <v>80</v>
      </c>
      <c r="B7" s="131" t="s">
        <v>81</v>
      </c>
      <c r="C7" t="s">
        <v>82</v>
      </c>
      <c r="D7" s="132" t="s">
        <v>83</v>
      </c>
      <c r="E7" s="116" t="s">
        <v>84</v>
      </c>
      <c r="F7" s="120" t="s">
        <v>85</v>
      </c>
      <c r="G7" s="17" t="s">
        <v>86</v>
      </c>
      <c r="H7" s="17">
        <v>3</v>
      </c>
      <c r="I7" s="124" t="s">
        <v>87</v>
      </c>
      <c r="J7" s="128">
        <v>2</v>
      </c>
      <c r="K7" s="17" t="s">
        <v>87</v>
      </c>
      <c r="L7" s="28">
        <v>2</v>
      </c>
      <c r="M7" s="29">
        <f>J7*L7</f>
        <v>4</v>
      </c>
      <c r="N7" s="17" t="s">
        <v>88</v>
      </c>
      <c r="O7" s="28">
        <f>H7*M7</f>
        <v>12</v>
      </c>
      <c r="P7" s="65" t="s">
        <v>89</v>
      </c>
      <c r="Q7" s="17">
        <v>1</v>
      </c>
      <c r="R7" s="28">
        <f>Q7*L7*H7</f>
        <v>6</v>
      </c>
      <c r="V7" t="s">
        <v>90</v>
      </c>
      <c r="X7" s="26">
        <f>COUNTIF(H7:H84,"=5")</f>
        <v>1</v>
      </c>
    </row>
    <row r="8" spans="1:24" x14ac:dyDescent="0.35">
      <c r="A8" s="65" t="s">
        <v>91</v>
      </c>
      <c r="B8" s="132" t="s">
        <v>92</v>
      </c>
      <c r="C8" t="s">
        <v>82</v>
      </c>
      <c r="D8" s="132" t="s">
        <v>93</v>
      </c>
      <c r="E8" s="116" t="s">
        <v>94</v>
      </c>
      <c r="F8" s="120" t="s">
        <v>95</v>
      </c>
      <c r="G8" s="17" t="s">
        <v>86</v>
      </c>
      <c r="H8" s="17">
        <v>3</v>
      </c>
      <c r="I8" s="124" t="s">
        <v>87</v>
      </c>
      <c r="J8" s="128">
        <v>2</v>
      </c>
      <c r="K8" s="17" t="s">
        <v>86</v>
      </c>
      <c r="L8" s="28">
        <v>3</v>
      </c>
      <c r="M8" s="29">
        <f>J8*L8</f>
        <v>6</v>
      </c>
      <c r="N8" s="17" t="s">
        <v>96</v>
      </c>
      <c r="O8" s="28">
        <f>H8*M8</f>
        <v>18</v>
      </c>
      <c r="P8" s="65" t="s">
        <v>89</v>
      </c>
      <c r="Q8" s="17">
        <v>1</v>
      </c>
      <c r="R8" s="28">
        <f>Q8*L8*H8</f>
        <v>9</v>
      </c>
      <c r="V8" t="s">
        <v>97</v>
      </c>
      <c r="X8" s="26">
        <f>COUNTIF(H7:H82,"=4")</f>
        <v>2</v>
      </c>
    </row>
    <row r="9" spans="1:24" x14ac:dyDescent="0.35">
      <c r="A9" s="65" t="s">
        <v>98</v>
      </c>
      <c r="B9" s="132" t="s">
        <v>99</v>
      </c>
      <c r="C9" t="s">
        <v>82</v>
      </c>
      <c r="D9" s="132" t="s">
        <v>100</v>
      </c>
      <c r="E9" s="116" t="s">
        <v>94</v>
      </c>
      <c r="F9" s="120" t="s">
        <v>95</v>
      </c>
      <c r="G9" s="17" t="s">
        <v>86</v>
      </c>
      <c r="H9" s="17">
        <v>3</v>
      </c>
      <c r="I9" s="124" t="s">
        <v>86</v>
      </c>
      <c r="J9" s="128">
        <v>3</v>
      </c>
      <c r="K9" s="17" t="s">
        <v>86</v>
      </c>
      <c r="L9" s="28">
        <v>3</v>
      </c>
      <c r="M9" s="29">
        <f>J9*L9</f>
        <v>9</v>
      </c>
      <c r="N9" s="17" t="s">
        <v>96</v>
      </c>
      <c r="O9" s="28">
        <f>H9*M9</f>
        <v>27</v>
      </c>
      <c r="P9" s="65" t="s">
        <v>101</v>
      </c>
      <c r="Q9" s="17">
        <v>1</v>
      </c>
      <c r="R9" s="28">
        <f>Q9*L9*H9</f>
        <v>9</v>
      </c>
      <c r="X9" s="26"/>
    </row>
    <row r="10" spans="1:24" x14ac:dyDescent="0.35">
      <c r="A10" s="65" t="s">
        <v>102</v>
      </c>
      <c r="B10" s="132" t="s">
        <v>103</v>
      </c>
      <c r="C10" t="s">
        <v>104</v>
      </c>
      <c r="D10" s="132" t="s">
        <v>105</v>
      </c>
      <c r="E10" s="116" t="s">
        <v>84</v>
      </c>
      <c r="F10" s="120" t="s">
        <v>85</v>
      </c>
      <c r="G10" s="17" t="s">
        <v>86</v>
      </c>
      <c r="H10" s="17">
        <v>3</v>
      </c>
      <c r="I10" s="124" t="s">
        <v>87</v>
      </c>
      <c r="J10" s="128">
        <v>1</v>
      </c>
      <c r="K10" s="17" t="s">
        <v>86</v>
      </c>
      <c r="L10" s="28">
        <v>2</v>
      </c>
      <c r="M10" s="29">
        <f>J10*L10</f>
        <v>2</v>
      </c>
      <c r="N10" s="17" t="s">
        <v>96</v>
      </c>
      <c r="O10" s="28">
        <f t="shared" ref="O10:O82" si="0">H10*M10</f>
        <v>6</v>
      </c>
      <c r="P10" s="65" t="s">
        <v>106</v>
      </c>
      <c r="Q10" s="17">
        <v>1</v>
      </c>
      <c r="R10" s="28">
        <f>Q10*L10*H10</f>
        <v>6</v>
      </c>
      <c r="V10" t="s">
        <v>107</v>
      </c>
      <c r="X10" s="26">
        <f>COUNTIF(H7:H84,"=3")</f>
        <v>60</v>
      </c>
    </row>
    <row r="11" spans="1:24" x14ac:dyDescent="0.35">
      <c r="A11" s="65" t="s">
        <v>108</v>
      </c>
      <c r="B11" s="132" t="s">
        <v>109</v>
      </c>
      <c r="C11" t="s">
        <v>110</v>
      </c>
      <c r="D11" s="132" t="s">
        <v>111</v>
      </c>
      <c r="E11" s="116" t="s">
        <v>112</v>
      </c>
      <c r="F11" s="120" t="s">
        <v>113</v>
      </c>
      <c r="G11" s="17" t="s">
        <v>114</v>
      </c>
      <c r="H11" s="17">
        <v>5</v>
      </c>
      <c r="I11" s="124" t="s">
        <v>87</v>
      </c>
      <c r="J11" s="128">
        <v>2</v>
      </c>
      <c r="K11" s="17" t="s">
        <v>87</v>
      </c>
      <c r="L11" s="28">
        <v>2</v>
      </c>
      <c r="M11" s="29">
        <f>J11*L11</f>
        <v>4</v>
      </c>
      <c r="N11" s="17" t="s">
        <v>96</v>
      </c>
      <c r="O11" s="28">
        <f t="shared" si="0"/>
        <v>20</v>
      </c>
      <c r="P11" s="65" t="s">
        <v>115</v>
      </c>
      <c r="Q11" s="17">
        <v>1</v>
      </c>
      <c r="R11" s="28">
        <f t="shared" ref="R11:R82" si="1">Q11*L11*H11</f>
        <v>10</v>
      </c>
      <c r="V11" t="s">
        <v>116</v>
      </c>
      <c r="X11" s="26">
        <f>COUNTIF(H7:H84,"=2")</f>
        <v>13</v>
      </c>
    </row>
    <row r="12" spans="1:24" x14ac:dyDescent="0.35">
      <c r="A12" s="65" t="s">
        <v>117</v>
      </c>
      <c r="B12" s="132" t="s">
        <v>118</v>
      </c>
      <c r="C12" t="s">
        <v>104</v>
      </c>
      <c r="D12" s="132" t="s">
        <v>119</v>
      </c>
      <c r="E12" s="116" t="s">
        <v>120</v>
      </c>
      <c r="F12" s="120" t="s">
        <v>95</v>
      </c>
      <c r="G12" s="17" t="s">
        <v>87</v>
      </c>
      <c r="H12" s="17">
        <v>2</v>
      </c>
      <c r="I12" s="124" t="s">
        <v>87</v>
      </c>
      <c r="J12" s="128">
        <v>1</v>
      </c>
      <c r="K12" s="17" t="s">
        <v>86</v>
      </c>
      <c r="L12" s="28">
        <v>3</v>
      </c>
      <c r="M12" s="29">
        <f t="shared" ref="M12:M25" si="2">J12*L12</f>
        <v>3</v>
      </c>
      <c r="N12" s="17" t="s">
        <v>96</v>
      </c>
      <c r="O12" s="28">
        <f t="shared" si="0"/>
        <v>6</v>
      </c>
      <c r="P12" s="65" t="s">
        <v>121</v>
      </c>
      <c r="Q12" s="17">
        <v>1</v>
      </c>
      <c r="R12" s="28">
        <f t="shared" si="1"/>
        <v>6</v>
      </c>
      <c r="V12" t="s">
        <v>122</v>
      </c>
      <c r="X12" s="26">
        <f>COUNTIF(H7:H84,"=1")</f>
        <v>1</v>
      </c>
    </row>
    <row r="13" spans="1:24" x14ac:dyDescent="0.35">
      <c r="A13" s="65" t="s">
        <v>123</v>
      </c>
      <c r="B13" s="132" t="s">
        <v>124</v>
      </c>
      <c r="C13" t="s">
        <v>104</v>
      </c>
      <c r="D13" s="132" t="s">
        <v>125</v>
      </c>
      <c r="E13" s="116" t="s">
        <v>126</v>
      </c>
      <c r="F13" s="120" t="s">
        <v>95</v>
      </c>
      <c r="G13" s="17" t="s">
        <v>86</v>
      </c>
      <c r="H13" s="17">
        <v>3</v>
      </c>
      <c r="I13" s="124" t="s">
        <v>87</v>
      </c>
      <c r="J13" s="128">
        <v>2</v>
      </c>
      <c r="K13" s="17" t="s">
        <v>86</v>
      </c>
      <c r="L13" s="28">
        <v>3</v>
      </c>
      <c r="M13" s="29">
        <f t="shared" ref="M13" si="3">J13*L13</f>
        <v>6</v>
      </c>
      <c r="N13" s="17" t="s">
        <v>96</v>
      </c>
      <c r="O13" s="28">
        <f>H13*M13</f>
        <v>18</v>
      </c>
      <c r="P13" s="65" t="s">
        <v>127</v>
      </c>
      <c r="Q13" s="17">
        <v>1</v>
      </c>
      <c r="R13" s="28">
        <f t="shared" si="1"/>
        <v>9</v>
      </c>
    </row>
    <row r="14" spans="1:24" x14ac:dyDescent="0.35">
      <c r="A14" s="65" t="s">
        <v>128</v>
      </c>
      <c r="B14" s="132" t="s">
        <v>129</v>
      </c>
      <c r="C14" t="s">
        <v>104</v>
      </c>
      <c r="D14" s="132" t="s">
        <v>130</v>
      </c>
      <c r="E14" s="116" t="s">
        <v>84</v>
      </c>
      <c r="F14" s="120" t="s">
        <v>85</v>
      </c>
      <c r="G14" s="17" t="s">
        <v>86</v>
      </c>
      <c r="H14" s="17">
        <v>3</v>
      </c>
      <c r="I14" s="124" t="s">
        <v>87</v>
      </c>
      <c r="J14" s="128">
        <v>2</v>
      </c>
      <c r="K14" s="17" t="s">
        <v>87</v>
      </c>
      <c r="L14" s="28">
        <v>2</v>
      </c>
      <c r="M14" s="29">
        <f t="shared" si="2"/>
        <v>4</v>
      </c>
      <c r="N14" s="17" t="s">
        <v>88</v>
      </c>
      <c r="O14" s="28">
        <f t="shared" si="0"/>
        <v>12</v>
      </c>
      <c r="P14" s="65" t="s">
        <v>131</v>
      </c>
      <c r="Q14" s="17">
        <v>1</v>
      </c>
      <c r="R14" s="28">
        <f t="shared" si="1"/>
        <v>6</v>
      </c>
    </row>
    <row r="15" spans="1:24" x14ac:dyDescent="0.35">
      <c r="A15" s="65" t="s">
        <v>132</v>
      </c>
      <c r="B15" s="132" t="s">
        <v>133</v>
      </c>
      <c r="C15" t="s">
        <v>104</v>
      </c>
      <c r="D15" s="132" t="s">
        <v>134</v>
      </c>
      <c r="E15" s="116" t="s">
        <v>94</v>
      </c>
      <c r="F15" s="120" t="s">
        <v>95</v>
      </c>
      <c r="G15" s="17" t="s">
        <v>86</v>
      </c>
      <c r="H15" s="17">
        <v>3</v>
      </c>
      <c r="I15" s="124" t="s">
        <v>87</v>
      </c>
      <c r="J15" s="128">
        <v>2</v>
      </c>
      <c r="K15" s="17" t="s">
        <v>86</v>
      </c>
      <c r="L15" s="28">
        <v>3</v>
      </c>
      <c r="M15" s="29">
        <f>J15*L15</f>
        <v>6</v>
      </c>
      <c r="N15" s="17" t="s">
        <v>88</v>
      </c>
      <c r="O15" s="28">
        <f t="shared" si="0"/>
        <v>18</v>
      </c>
      <c r="P15" s="65" t="s">
        <v>135</v>
      </c>
      <c r="Q15" s="17">
        <v>1</v>
      </c>
      <c r="R15" s="28">
        <f t="shared" si="1"/>
        <v>9</v>
      </c>
    </row>
    <row r="16" spans="1:24" x14ac:dyDescent="0.35">
      <c r="A16" s="65" t="s">
        <v>136</v>
      </c>
      <c r="B16" s="132"/>
      <c r="C16" t="s">
        <v>104</v>
      </c>
      <c r="D16" s="132" t="s">
        <v>137</v>
      </c>
      <c r="E16" s="116" t="s">
        <v>84</v>
      </c>
      <c r="F16" s="120" t="s">
        <v>85</v>
      </c>
      <c r="G16" s="17" t="s">
        <v>86</v>
      </c>
      <c r="H16" s="17">
        <v>3</v>
      </c>
      <c r="I16" s="124" t="s">
        <v>87</v>
      </c>
      <c r="J16" s="128">
        <v>2</v>
      </c>
      <c r="K16" s="17" t="s">
        <v>87</v>
      </c>
      <c r="L16" s="28">
        <v>2</v>
      </c>
      <c r="M16" s="29">
        <f>J16*L16</f>
        <v>4</v>
      </c>
      <c r="N16" s="17" t="s">
        <v>88</v>
      </c>
      <c r="O16" s="28">
        <f t="shared" si="0"/>
        <v>12</v>
      </c>
      <c r="P16" s="65" t="s">
        <v>138</v>
      </c>
      <c r="Q16" s="17">
        <v>1</v>
      </c>
      <c r="R16" s="28">
        <f t="shared" si="1"/>
        <v>6</v>
      </c>
    </row>
    <row r="17" spans="1:18" x14ac:dyDescent="0.35">
      <c r="A17" s="65" t="s">
        <v>139</v>
      </c>
      <c r="B17" s="132" t="s">
        <v>140</v>
      </c>
      <c r="C17" t="s">
        <v>104</v>
      </c>
      <c r="D17" s="132" t="s">
        <v>141</v>
      </c>
      <c r="E17" s="116" t="s">
        <v>94</v>
      </c>
      <c r="F17" s="120" t="s">
        <v>95</v>
      </c>
      <c r="G17" s="17" t="s">
        <v>86</v>
      </c>
      <c r="H17" s="17">
        <v>3</v>
      </c>
      <c r="I17" s="124" t="s">
        <v>86</v>
      </c>
      <c r="J17" s="128">
        <v>3</v>
      </c>
      <c r="K17" s="17" t="s">
        <v>86</v>
      </c>
      <c r="L17" s="28">
        <v>3</v>
      </c>
      <c r="M17" s="29">
        <f t="shared" si="2"/>
        <v>9</v>
      </c>
      <c r="N17" s="17" t="s">
        <v>96</v>
      </c>
      <c r="O17" s="28">
        <f t="shared" si="0"/>
        <v>27</v>
      </c>
      <c r="P17" s="65" t="s">
        <v>142</v>
      </c>
      <c r="Q17" s="17">
        <v>2</v>
      </c>
      <c r="R17" s="28">
        <f t="shared" si="1"/>
        <v>18</v>
      </c>
    </row>
    <row r="18" spans="1:18" x14ac:dyDescent="0.35">
      <c r="A18" s="65" t="s">
        <v>143</v>
      </c>
      <c r="B18" s="132" t="s">
        <v>144</v>
      </c>
      <c r="C18" t="s">
        <v>104</v>
      </c>
      <c r="D18" s="132" t="s">
        <v>145</v>
      </c>
      <c r="E18" s="116" t="s">
        <v>84</v>
      </c>
      <c r="F18" s="120" t="s">
        <v>85</v>
      </c>
      <c r="G18" s="17" t="s">
        <v>86</v>
      </c>
      <c r="H18" s="17">
        <v>3</v>
      </c>
      <c r="I18" s="124" t="s">
        <v>87</v>
      </c>
      <c r="J18" s="128">
        <v>2</v>
      </c>
      <c r="K18" s="17" t="s">
        <v>87</v>
      </c>
      <c r="L18" s="28">
        <v>2</v>
      </c>
      <c r="M18" s="29">
        <f t="shared" si="2"/>
        <v>4</v>
      </c>
      <c r="N18" s="17" t="s">
        <v>96</v>
      </c>
      <c r="O18" s="28">
        <f t="shared" si="0"/>
        <v>12</v>
      </c>
      <c r="P18" s="65" t="s">
        <v>146</v>
      </c>
      <c r="Q18" s="17">
        <v>1</v>
      </c>
      <c r="R18" s="28">
        <f t="shared" si="1"/>
        <v>6</v>
      </c>
    </row>
    <row r="19" spans="1:18" x14ac:dyDescent="0.35">
      <c r="A19" s="65" t="s">
        <v>147</v>
      </c>
      <c r="B19" s="132"/>
      <c r="C19" t="s">
        <v>104</v>
      </c>
      <c r="D19" s="132" t="s">
        <v>148</v>
      </c>
      <c r="E19" s="116" t="s">
        <v>84</v>
      </c>
      <c r="F19" s="120" t="s">
        <v>85</v>
      </c>
      <c r="G19" s="17" t="s">
        <v>86</v>
      </c>
      <c r="H19" s="17">
        <v>3</v>
      </c>
      <c r="I19" s="124" t="s">
        <v>87</v>
      </c>
      <c r="J19" s="128">
        <v>2</v>
      </c>
      <c r="K19" s="17" t="s">
        <v>87</v>
      </c>
      <c r="L19" s="28">
        <v>2</v>
      </c>
      <c r="M19" s="29">
        <f t="shared" si="2"/>
        <v>4</v>
      </c>
      <c r="N19" s="17" t="s">
        <v>96</v>
      </c>
      <c r="O19" s="28">
        <f t="shared" si="0"/>
        <v>12</v>
      </c>
      <c r="P19" s="65" t="s">
        <v>149</v>
      </c>
      <c r="Q19" s="17">
        <v>1</v>
      </c>
      <c r="R19" s="28">
        <f t="shared" si="1"/>
        <v>6</v>
      </c>
    </row>
    <row r="20" spans="1:18" x14ac:dyDescent="0.35">
      <c r="A20" s="65" t="s">
        <v>150</v>
      </c>
      <c r="B20" s="132"/>
      <c r="C20" t="s">
        <v>104</v>
      </c>
      <c r="D20" s="132" t="s">
        <v>151</v>
      </c>
      <c r="E20" s="116" t="s">
        <v>84</v>
      </c>
      <c r="F20" s="120" t="s">
        <v>85</v>
      </c>
      <c r="G20" s="17" t="s">
        <v>86</v>
      </c>
      <c r="H20" s="17">
        <v>3</v>
      </c>
      <c r="I20" s="124" t="s">
        <v>87</v>
      </c>
      <c r="J20" s="128">
        <v>1</v>
      </c>
      <c r="K20" s="17" t="s">
        <v>87</v>
      </c>
      <c r="L20" s="28">
        <v>2</v>
      </c>
      <c r="M20" s="29">
        <f t="shared" si="2"/>
        <v>2</v>
      </c>
      <c r="N20" s="17" t="s">
        <v>96</v>
      </c>
      <c r="O20" s="28">
        <f t="shared" si="0"/>
        <v>6</v>
      </c>
      <c r="P20" s="65" t="s">
        <v>152</v>
      </c>
      <c r="Q20" s="17">
        <v>1</v>
      </c>
      <c r="R20" s="28">
        <f t="shared" si="1"/>
        <v>6</v>
      </c>
    </row>
    <row r="21" spans="1:18" x14ac:dyDescent="0.35">
      <c r="A21" s="65" t="s">
        <v>153</v>
      </c>
      <c r="B21" s="132" t="s">
        <v>154</v>
      </c>
      <c r="C21" t="s">
        <v>82</v>
      </c>
      <c r="D21" s="132" t="s">
        <v>155</v>
      </c>
      <c r="E21" s="116" t="s">
        <v>94</v>
      </c>
      <c r="F21" s="120" t="s">
        <v>95</v>
      </c>
      <c r="G21" s="17" t="s">
        <v>86</v>
      </c>
      <c r="H21" s="17">
        <v>3</v>
      </c>
      <c r="I21" s="124" t="s">
        <v>86</v>
      </c>
      <c r="J21" s="128">
        <v>3</v>
      </c>
      <c r="K21" s="17" t="s">
        <v>86</v>
      </c>
      <c r="L21" s="28">
        <v>3</v>
      </c>
      <c r="M21" s="29">
        <f t="shared" si="2"/>
        <v>9</v>
      </c>
      <c r="N21" s="17" t="s">
        <v>96</v>
      </c>
      <c r="O21" s="28">
        <f t="shared" si="0"/>
        <v>27</v>
      </c>
      <c r="P21" s="65" t="s">
        <v>156</v>
      </c>
      <c r="Q21" s="17">
        <v>2</v>
      </c>
      <c r="R21" s="28">
        <f t="shared" si="1"/>
        <v>18</v>
      </c>
    </row>
    <row r="22" spans="1:18" x14ac:dyDescent="0.35">
      <c r="A22" s="65" t="s">
        <v>157</v>
      </c>
      <c r="B22" s="132"/>
      <c r="C22" t="s">
        <v>82</v>
      </c>
      <c r="D22" s="132" t="s">
        <v>158</v>
      </c>
      <c r="E22" s="116" t="s">
        <v>94</v>
      </c>
      <c r="F22" s="120" t="s">
        <v>95</v>
      </c>
      <c r="G22" s="17" t="s">
        <v>86</v>
      </c>
      <c r="H22" s="17">
        <v>3</v>
      </c>
      <c r="I22" s="124" t="s">
        <v>87</v>
      </c>
      <c r="J22" s="128">
        <v>1</v>
      </c>
      <c r="K22" s="17" t="s">
        <v>86</v>
      </c>
      <c r="L22" s="28">
        <v>3</v>
      </c>
      <c r="M22" s="29">
        <f t="shared" si="2"/>
        <v>3</v>
      </c>
      <c r="N22" s="17" t="s">
        <v>96</v>
      </c>
      <c r="O22" s="28">
        <f t="shared" si="0"/>
        <v>9</v>
      </c>
      <c r="P22" s="65" t="s">
        <v>159</v>
      </c>
      <c r="Q22" s="17">
        <v>1</v>
      </c>
      <c r="R22" s="28">
        <f t="shared" si="1"/>
        <v>9</v>
      </c>
    </row>
    <row r="23" spans="1:18" x14ac:dyDescent="0.35">
      <c r="A23" s="65" t="s">
        <v>160</v>
      </c>
      <c r="B23" s="132"/>
      <c r="C23" t="s">
        <v>82</v>
      </c>
      <c r="D23" s="132" t="s">
        <v>161</v>
      </c>
      <c r="E23" s="116" t="s">
        <v>84</v>
      </c>
      <c r="F23" s="120" t="s">
        <v>85</v>
      </c>
      <c r="G23" s="17" t="s">
        <v>86</v>
      </c>
      <c r="H23" s="17">
        <v>3</v>
      </c>
      <c r="I23" s="124" t="s">
        <v>87</v>
      </c>
      <c r="J23" s="128">
        <v>1</v>
      </c>
      <c r="K23" s="17" t="s">
        <v>87</v>
      </c>
      <c r="L23" s="28">
        <v>2</v>
      </c>
      <c r="M23" s="29">
        <f t="shared" si="2"/>
        <v>2</v>
      </c>
      <c r="N23" s="17" t="s">
        <v>88</v>
      </c>
      <c r="O23" s="28">
        <f t="shared" si="0"/>
        <v>6</v>
      </c>
      <c r="P23" s="65" t="s">
        <v>162</v>
      </c>
      <c r="Q23" s="17">
        <v>2</v>
      </c>
      <c r="R23" s="28">
        <f t="shared" si="1"/>
        <v>12</v>
      </c>
    </row>
    <row r="24" spans="1:18" x14ac:dyDescent="0.35">
      <c r="A24" s="65" t="s">
        <v>163</v>
      </c>
      <c r="B24" s="132"/>
      <c r="C24" t="s">
        <v>164</v>
      </c>
      <c r="D24" s="132" t="s">
        <v>165</v>
      </c>
      <c r="E24" s="116" t="s">
        <v>164</v>
      </c>
      <c r="F24" s="120" t="s">
        <v>166</v>
      </c>
      <c r="G24" s="17" t="s">
        <v>87</v>
      </c>
      <c r="H24" s="17">
        <v>1</v>
      </c>
      <c r="I24" s="124" t="s">
        <v>87</v>
      </c>
      <c r="J24" s="128">
        <v>2</v>
      </c>
      <c r="K24" s="17" t="s">
        <v>87</v>
      </c>
      <c r="L24" s="28">
        <v>1</v>
      </c>
      <c r="M24" s="29">
        <f t="shared" si="2"/>
        <v>2</v>
      </c>
      <c r="N24" s="17" t="s">
        <v>88</v>
      </c>
      <c r="O24" s="28">
        <f t="shared" si="0"/>
        <v>2</v>
      </c>
      <c r="P24" s="65" t="s">
        <v>167</v>
      </c>
      <c r="Q24" s="17">
        <v>1</v>
      </c>
      <c r="R24" s="28">
        <f>Q24*L24*H24</f>
        <v>1</v>
      </c>
    </row>
    <row r="25" spans="1:18" x14ac:dyDescent="0.35">
      <c r="A25" s="65" t="s">
        <v>168</v>
      </c>
      <c r="B25" s="132"/>
      <c r="C25" t="s">
        <v>104</v>
      </c>
      <c r="D25" s="136" t="s">
        <v>169</v>
      </c>
      <c r="E25" s="116" t="s">
        <v>94</v>
      </c>
      <c r="F25" s="120" t="s">
        <v>95</v>
      </c>
      <c r="G25" s="17" t="s">
        <v>86</v>
      </c>
      <c r="H25" s="17">
        <v>3</v>
      </c>
      <c r="I25" s="124" t="s">
        <v>86</v>
      </c>
      <c r="J25" s="128">
        <v>3</v>
      </c>
      <c r="K25" s="17" t="s">
        <v>86</v>
      </c>
      <c r="L25" s="28">
        <v>3</v>
      </c>
      <c r="M25" s="29">
        <f t="shared" si="2"/>
        <v>9</v>
      </c>
      <c r="N25" s="17" t="s">
        <v>96</v>
      </c>
      <c r="O25" s="28">
        <f t="shared" si="0"/>
        <v>27</v>
      </c>
      <c r="P25" s="65" t="s">
        <v>170</v>
      </c>
      <c r="Q25" s="17">
        <v>2</v>
      </c>
      <c r="R25" s="28">
        <f>Q25*L25*H25</f>
        <v>18</v>
      </c>
    </row>
    <row r="26" spans="1:18" x14ac:dyDescent="0.35">
      <c r="A26" s="65" t="s">
        <v>171</v>
      </c>
      <c r="B26" s="132" t="s">
        <v>172</v>
      </c>
      <c r="C26" t="s">
        <v>82</v>
      </c>
      <c r="D26" s="132" t="s">
        <v>173</v>
      </c>
      <c r="E26" s="116" t="s">
        <v>94</v>
      </c>
      <c r="F26" s="120" t="s">
        <v>95</v>
      </c>
      <c r="G26" s="17" t="s">
        <v>86</v>
      </c>
      <c r="H26" s="17">
        <v>3</v>
      </c>
      <c r="I26" s="124" t="s">
        <v>87</v>
      </c>
      <c r="J26" s="128">
        <v>2</v>
      </c>
      <c r="K26" s="17" t="s">
        <v>86</v>
      </c>
      <c r="L26" s="28">
        <v>3</v>
      </c>
      <c r="M26" s="29">
        <f>J26*L26</f>
        <v>6</v>
      </c>
      <c r="N26" s="17" t="s">
        <v>96</v>
      </c>
      <c r="O26" s="28">
        <f>H26*M26</f>
        <v>18</v>
      </c>
      <c r="P26" s="65" t="s">
        <v>174</v>
      </c>
      <c r="Q26" s="17">
        <v>1</v>
      </c>
      <c r="R26" s="28">
        <f>Q26*L26*H26</f>
        <v>9</v>
      </c>
    </row>
    <row r="27" spans="1:18" x14ac:dyDescent="0.35">
      <c r="A27" s="65" t="s">
        <v>175</v>
      </c>
      <c r="B27" s="132" t="s">
        <v>176</v>
      </c>
      <c r="C27" t="s">
        <v>104</v>
      </c>
      <c r="D27" s="132" t="s">
        <v>177</v>
      </c>
      <c r="E27" s="116" t="s">
        <v>84</v>
      </c>
      <c r="F27" s="120" t="s">
        <v>85</v>
      </c>
      <c r="G27" s="17" t="s">
        <v>86</v>
      </c>
      <c r="H27" s="17">
        <v>3</v>
      </c>
      <c r="I27" s="124" t="s">
        <v>87</v>
      </c>
      <c r="J27" s="128">
        <v>2</v>
      </c>
      <c r="K27" s="17" t="s">
        <v>87</v>
      </c>
      <c r="L27" s="28">
        <v>2</v>
      </c>
      <c r="M27" s="29">
        <f t="shared" ref="M27:M28" si="4">J27*L27</f>
        <v>4</v>
      </c>
      <c r="N27" s="17" t="s">
        <v>88</v>
      </c>
      <c r="O27" s="28">
        <f t="shared" si="0"/>
        <v>12</v>
      </c>
      <c r="P27" s="65" t="s">
        <v>131</v>
      </c>
      <c r="Q27" s="17">
        <v>1</v>
      </c>
      <c r="R27" s="28">
        <f t="shared" si="1"/>
        <v>6</v>
      </c>
    </row>
    <row r="28" spans="1:18" x14ac:dyDescent="0.35">
      <c r="A28" s="65" t="s">
        <v>178</v>
      </c>
      <c r="B28" s="132"/>
      <c r="C28" t="s">
        <v>104</v>
      </c>
      <c r="D28" s="136" t="s">
        <v>179</v>
      </c>
      <c r="E28" s="116" t="s">
        <v>94</v>
      </c>
      <c r="F28" s="120" t="s">
        <v>85</v>
      </c>
      <c r="G28" s="17" t="s">
        <v>86</v>
      </c>
      <c r="H28" s="17">
        <v>3</v>
      </c>
      <c r="I28" s="124" t="s">
        <v>86</v>
      </c>
      <c r="J28" s="128">
        <v>3</v>
      </c>
      <c r="K28" s="17" t="s">
        <v>86</v>
      </c>
      <c r="L28" s="28">
        <v>3</v>
      </c>
      <c r="M28" s="29">
        <f t="shared" si="4"/>
        <v>9</v>
      </c>
      <c r="N28" s="17" t="s">
        <v>96</v>
      </c>
      <c r="O28" s="28">
        <f t="shared" si="0"/>
        <v>27</v>
      </c>
      <c r="P28" s="65" t="s">
        <v>180</v>
      </c>
      <c r="Q28" s="17">
        <v>1</v>
      </c>
      <c r="R28" s="28">
        <f t="shared" si="1"/>
        <v>9</v>
      </c>
    </row>
    <row r="29" spans="1:18" x14ac:dyDescent="0.35">
      <c r="A29" s="65" t="s">
        <v>181</v>
      </c>
      <c r="B29" s="132" t="s">
        <v>182</v>
      </c>
      <c r="C29" t="s">
        <v>104</v>
      </c>
      <c r="D29" s="132" t="s">
        <v>183</v>
      </c>
      <c r="E29" s="116" t="s">
        <v>84</v>
      </c>
      <c r="F29" s="120" t="s">
        <v>85</v>
      </c>
      <c r="G29" s="17" t="s">
        <v>86</v>
      </c>
      <c r="H29" s="17">
        <v>3</v>
      </c>
      <c r="I29" s="124" t="s">
        <v>86</v>
      </c>
      <c r="J29" s="128">
        <v>3</v>
      </c>
      <c r="K29" s="17" t="s">
        <v>87</v>
      </c>
      <c r="L29" s="28">
        <v>2</v>
      </c>
      <c r="M29" s="29">
        <f t="shared" ref="M29:M31" si="5">J29*L29</f>
        <v>6</v>
      </c>
      <c r="N29" s="17" t="s">
        <v>88</v>
      </c>
      <c r="O29" s="28">
        <f t="shared" si="0"/>
        <v>18</v>
      </c>
      <c r="P29" s="65" t="s">
        <v>184</v>
      </c>
      <c r="Q29" s="17">
        <v>1</v>
      </c>
      <c r="R29" s="28">
        <f t="shared" si="1"/>
        <v>6</v>
      </c>
    </row>
    <row r="30" spans="1:18" x14ac:dyDescent="0.35">
      <c r="A30" s="65" t="s">
        <v>185</v>
      </c>
      <c r="B30" s="132"/>
      <c r="C30" t="s">
        <v>104</v>
      </c>
      <c r="D30" s="136" t="s">
        <v>186</v>
      </c>
      <c r="E30" s="116" t="s">
        <v>120</v>
      </c>
      <c r="F30" s="120" t="s">
        <v>95</v>
      </c>
      <c r="G30" s="17" t="s">
        <v>87</v>
      </c>
      <c r="H30" s="17">
        <v>2</v>
      </c>
      <c r="I30" s="124" t="s">
        <v>86</v>
      </c>
      <c r="J30" s="128">
        <v>3</v>
      </c>
      <c r="K30" s="17">
        <v>3</v>
      </c>
      <c r="L30" s="28">
        <v>3</v>
      </c>
      <c r="M30" s="29">
        <f t="shared" si="5"/>
        <v>9</v>
      </c>
      <c r="N30" s="17" t="s">
        <v>88</v>
      </c>
      <c r="O30" s="28">
        <f t="shared" si="0"/>
        <v>18</v>
      </c>
      <c r="P30" s="65" t="s">
        <v>187</v>
      </c>
      <c r="Q30" s="17">
        <v>1</v>
      </c>
      <c r="R30" s="28">
        <f t="shared" si="1"/>
        <v>6</v>
      </c>
    </row>
    <row r="31" spans="1:18" x14ac:dyDescent="0.35">
      <c r="A31" s="65" t="s">
        <v>188</v>
      </c>
      <c r="B31" s="132"/>
      <c r="C31" t="s">
        <v>104</v>
      </c>
      <c r="D31" s="136" t="s">
        <v>189</v>
      </c>
      <c r="E31" s="116" t="s">
        <v>84</v>
      </c>
      <c r="F31" s="120" t="s">
        <v>85</v>
      </c>
      <c r="G31" s="17" t="s">
        <v>86</v>
      </c>
      <c r="H31" s="17">
        <v>3</v>
      </c>
      <c r="I31" s="124" t="s">
        <v>86</v>
      </c>
      <c r="J31" s="128">
        <v>3</v>
      </c>
      <c r="K31" s="17" t="s">
        <v>86</v>
      </c>
      <c r="L31" s="28">
        <v>3</v>
      </c>
      <c r="M31" s="29">
        <f t="shared" si="5"/>
        <v>9</v>
      </c>
      <c r="N31" s="17" t="s">
        <v>96</v>
      </c>
      <c r="O31" s="28">
        <f t="shared" si="0"/>
        <v>27</v>
      </c>
      <c r="P31" s="65" t="s">
        <v>190</v>
      </c>
      <c r="Q31" s="17">
        <v>1</v>
      </c>
      <c r="R31" s="28">
        <f t="shared" si="1"/>
        <v>9</v>
      </c>
    </row>
    <row r="32" spans="1:18" x14ac:dyDescent="0.35">
      <c r="A32" s="65" t="s">
        <v>191</v>
      </c>
      <c r="B32" s="132" t="s">
        <v>192</v>
      </c>
      <c r="C32" t="s">
        <v>104</v>
      </c>
      <c r="D32" s="132" t="s">
        <v>193</v>
      </c>
      <c r="E32" s="116" t="s">
        <v>120</v>
      </c>
      <c r="F32" s="120" t="s">
        <v>95</v>
      </c>
      <c r="G32" s="17" t="s">
        <v>87</v>
      </c>
      <c r="H32" s="17">
        <v>2</v>
      </c>
      <c r="I32" s="124" t="s">
        <v>87</v>
      </c>
      <c r="J32" s="128">
        <v>2</v>
      </c>
      <c r="K32" s="17" t="s">
        <v>86</v>
      </c>
      <c r="L32" s="28">
        <v>3</v>
      </c>
      <c r="M32" s="29">
        <f t="shared" ref="M32" si="6">J32*L32</f>
        <v>6</v>
      </c>
      <c r="N32" s="17" t="s">
        <v>96</v>
      </c>
      <c r="O32" s="28">
        <f t="shared" si="0"/>
        <v>12</v>
      </c>
      <c r="P32" s="65" t="s">
        <v>194</v>
      </c>
      <c r="Q32" s="17">
        <v>1</v>
      </c>
      <c r="R32" s="28">
        <f t="shared" si="1"/>
        <v>6</v>
      </c>
    </row>
    <row r="33" spans="1:18" x14ac:dyDescent="0.35">
      <c r="A33" s="65" t="s">
        <v>195</v>
      </c>
      <c r="B33" s="132" t="s">
        <v>196</v>
      </c>
      <c r="C33" t="s">
        <v>197</v>
      </c>
      <c r="D33" s="132" t="s">
        <v>198</v>
      </c>
      <c r="E33" s="116" t="s">
        <v>84</v>
      </c>
      <c r="F33" s="120" t="s">
        <v>85</v>
      </c>
      <c r="G33" s="17" t="s">
        <v>86</v>
      </c>
      <c r="H33" s="17">
        <v>3</v>
      </c>
      <c r="I33" s="124" t="s">
        <v>87</v>
      </c>
      <c r="J33" s="128">
        <v>2</v>
      </c>
      <c r="K33" s="17" t="s">
        <v>86</v>
      </c>
      <c r="L33" s="28">
        <v>3</v>
      </c>
      <c r="M33" s="29">
        <f t="shared" ref="M33:M83" si="7">J33*L33</f>
        <v>6</v>
      </c>
      <c r="N33" s="17" t="s">
        <v>96</v>
      </c>
      <c r="O33" s="28">
        <f t="shared" si="0"/>
        <v>18</v>
      </c>
      <c r="P33" s="65" t="s">
        <v>199</v>
      </c>
      <c r="Q33" s="17">
        <v>2</v>
      </c>
      <c r="R33" s="28">
        <f t="shared" si="1"/>
        <v>18</v>
      </c>
    </row>
    <row r="34" spans="1:18" x14ac:dyDescent="0.35">
      <c r="A34" s="65" t="s">
        <v>200</v>
      </c>
      <c r="B34" s="132" t="s">
        <v>201</v>
      </c>
      <c r="C34" t="s">
        <v>104</v>
      </c>
      <c r="D34" s="132" t="s">
        <v>202</v>
      </c>
      <c r="E34" s="116" t="s">
        <v>94</v>
      </c>
      <c r="F34" s="120" t="s">
        <v>126</v>
      </c>
      <c r="G34" s="17" t="s">
        <v>86</v>
      </c>
      <c r="H34" s="17">
        <v>2</v>
      </c>
      <c r="I34" s="124" t="s">
        <v>86</v>
      </c>
      <c r="J34" s="128">
        <v>3</v>
      </c>
      <c r="K34" s="17" t="s">
        <v>86</v>
      </c>
      <c r="L34" s="28">
        <v>3</v>
      </c>
      <c r="M34" s="29">
        <f t="shared" si="7"/>
        <v>9</v>
      </c>
      <c r="N34" s="17" t="s">
        <v>96</v>
      </c>
      <c r="O34" s="28">
        <f t="shared" si="0"/>
        <v>18</v>
      </c>
      <c r="P34" s="65" t="s">
        <v>127</v>
      </c>
      <c r="Q34" s="17">
        <v>1</v>
      </c>
      <c r="R34" s="28">
        <f t="shared" si="1"/>
        <v>6</v>
      </c>
    </row>
    <row r="35" spans="1:18" x14ac:dyDescent="0.35">
      <c r="A35" s="65" t="s">
        <v>203</v>
      </c>
      <c r="B35" s="132" t="s">
        <v>204</v>
      </c>
      <c r="C35" t="s">
        <v>104</v>
      </c>
      <c r="D35" s="132" t="s">
        <v>205</v>
      </c>
      <c r="E35" s="116" t="s">
        <v>84</v>
      </c>
      <c r="F35" s="120" t="s">
        <v>85</v>
      </c>
      <c r="G35" s="17" t="s">
        <v>86</v>
      </c>
      <c r="H35" s="17">
        <v>3</v>
      </c>
      <c r="I35" s="124" t="s">
        <v>87</v>
      </c>
      <c r="J35" s="128">
        <v>2</v>
      </c>
      <c r="K35" s="17" t="s">
        <v>87</v>
      </c>
      <c r="L35" s="28">
        <v>2</v>
      </c>
      <c r="M35" s="29">
        <f t="shared" si="7"/>
        <v>4</v>
      </c>
      <c r="N35" s="17" t="s">
        <v>88</v>
      </c>
      <c r="O35" s="28">
        <f t="shared" si="0"/>
        <v>12</v>
      </c>
      <c r="P35" s="65" t="s">
        <v>206</v>
      </c>
      <c r="Q35" s="17">
        <v>1</v>
      </c>
      <c r="R35" s="28">
        <f t="shared" si="1"/>
        <v>6</v>
      </c>
    </row>
    <row r="36" spans="1:18" x14ac:dyDescent="0.35">
      <c r="A36" s="65" t="s">
        <v>207</v>
      </c>
      <c r="B36" s="132" t="s">
        <v>208</v>
      </c>
      <c r="C36" t="s">
        <v>104</v>
      </c>
      <c r="D36" s="132" t="s">
        <v>209</v>
      </c>
      <c r="E36" s="116" t="s">
        <v>84</v>
      </c>
      <c r="F36" s="120" t="s">
        <v>85</v>
      </c>
      <c r="G36" s="17" t="s">
        <v>86</v>
      </c>
      <c r="H36" s="17">
        <v>3</v>
      </c>
      <c r="I36" s="124" t="s">
        <v>87</v>
      </c>
      <c r="J36" s="128">
        <v>2</v>
      </c>
      <c r="K36" s="17" t="s">
        <v>87</v>
      </c>
      <c r="L36" s="28">
        <v>2</v>
      </c>
      <c r="M36" s="29">
        <f t="shared" si="7"/>
        <v>4</v>
      </c>
      <c r="N36" s="17" t="s">
        <v>88</v>
      </c>
      <c r="O36" s="28">
        <f t="shared" si="0"/>
        <v>12</v>
      </c>
      <c r="P36" s="65" t="s">
        <v>210</v>
      </c>
      <c r="Q36" s="17">
        <v>1</v>
      </c>
      <c r="R36" s="28">
        <f t="shared" si="1"/>
        <v>6</v>
      </c>
    </row>
    <row r="37" spans="1:18" x14ac:dyDescent="0.35">
      <c r="A37" s="65" t="s">
        <v>211</v>
      </c>
      <c r="B37" s="132" t="s">
        <v>212</v>
      </c>
      <c r="C37" t="s">
        <v>82</v>
      </c>
      <c r="D37" s="132" t="s">
        <v>213</v>
      </c>
      <c r="E37" s="116" t="s">
        <v>214</v>
      </c>
      <c r="F37" s="120" t="s">
        <v>95</v>
      </c>
      <c r="G37" s="17" t="s">
        <v>86</v>
      </c>
      <c r="H37" s="17">
        <v>3</v>
      </c>
      <c r="I37" s="124" t="s">
        <v>86</v>
      </c>
      <c r="J37" s="128">
        <v>3</v>
      </c>
      <c r="K37" s="17" t="s">
        <v>86</v>
      </c>
      <c r="L37" s="28">
        <v>3</v>
      </c>
      <c r="M37" s="29">
        <f t="shared" si="7"/>
        <v>9</v>
      </c>
      <c r="N37" s="17" t="s">
        <v>96</v>
      </c>
      <c r="O37" s="28">
        <f t="shared" si="0"/>
        <v>27</v>
      </c>
      <c r="P37" s="65" t="s">
        <v>215</v>
      </c>
      <c r="Q37" s="17">
        <v>2</v>
      </c>
      <c r="R37" s="28">
        <f t="shared" si="1"/>
        <v>18</v>
      </c>
    </row>
    <row r="38" spans="1:18" x14ac:dyDescent="0.35">
      <c r="A38" s="65" t="s">
        <v>216</v>
      </c>
      <c r="B38" s="132"/>
      <c r="C38" t="s">
        <v>82</v>
      </c>
      <c r="D38" s="132" t="s">
        <v>217</v>
      </c>
      <c r="E38" s="116" t="s">
        <v>214</v>
      </c>
      <c r="F38" s="120" t="s">
        <v>95</v>
      </c>
      <c r="G38" s="17" t="s">
        <v>86</v>
      </c>
      <c r="H38" s="17">
        <v>3</v>
      </c>
      <c r="I38" s="124" t="s">
        <v>86</v>
      </c>
      <c r="J38" s="128">
        <v>3</v>
      </c>
      <c r="K38" s="17" t="s">
        <v>86</v>
      </c>
      <c r="L38" s="28">
        <v>3</v>
      </c>
      <c r="M38" s="29">
        <f t="shared" si="7"/>
        <v>9</v>
      </c>
      <c r="N38" s="17" t="s">
        <v>96</v>
      </c>
      <c r="O38" s="28">
        <f t="shared" si="0"/>
        <v>27</v>
      </c>
      <c r="P38" s="65" t="s">
        <v>218</v>
      </c>
      <c r="Q38" s="17">
        <v>2</v>
      </c>
      <c r="R38" s="28">
        <f t="shared" si="1"/>
        <v>18</v>
      </c>
    </row>
    <row r="39" spans="1:18" x14ac:dyDescent="0.35">
      <c r="A39" s="65" t="s">
        <v>219</v>
      </c>
      <c r="B39" s="132"/>
      <c r="C39" t="s">
        <v>104</v>
      </c>
      <c r="D39" s="132" t="s">
        <v>220</v>
      </c>
      <c r="E39" s="116" t="s">
        <v>214</v>
      </c>
      <c r="F39" s="120" t="s">
        <v>95</v>
      </c>
      <c r="G39" s="17" t="s">
        <v>86</v>
      </c>
      <c r="H39" s="17">
        <v>3</v>
      </c>
      <c r="I39" s="124" t="s">
        <v>86</v>
      </c>
      <c r="J39" s="128">
        <v>3</v>
      </c>
      <c r="K39" s="17" t="s">
        <v>86</v>
      </c>
      <c r="L39" s="28">
        <v>3</v>
      </c>
      <c r="M39" s="29">
        <f t="shared" si="7"/>
        <v>9</v>
      </c>
      <c r="N39" s="17" t="s">
        <v>88</v>
      </c>
      <c r="O39" s="28">
        <f t="shared" si="0"/>
        <v>27</v>
      </c>
      <c r="P39" s="65" t="s">
        <v>221</v>
      </c>
      <c r="Q39" s="17">
        <v>2</v>
      </c>
      <c r="R39" s="28">
        <f t="shared" si="1"/>
        <v>18</v>
      </c>
    </row>
    <row r="40" spans="1:18" x14ac:dyDescent="0.35">
      <c r="A40" s="65" t="s">
        <v>222</v>
      </c>
      <c r="B40" s="132"/>
      <c r="C40" t="s">
        <v>104</v>
      </c>
      <c r="D40" s="132" t="s">
        <v>223</v>
      </c>
      <c r="E40" s="116" t="s">
        <v>112</v>
      </c>
      <c r="F40" s="120" t="s">
        <v>224</v>
      </c>
      <c r="G40" s="17" t="s">
        <v>114</v>
      </c>
      <c r="H40" s="17">
        <v>4</v>
      </c>
      <c r="I40" s="124" t="s">
        <v>225</v>
      </c>
      <c r="J40" s="128">
        <v>2</v>
      </c>
      <c r="K40" s="17" t="s">
        <v>86</v>
      </c>
      <c r="L40" s="28">
        <v>3</v>
      </c>
      <c r="M40" s="29">
        <f t="shared" si="7"/>
        <v>6</v>
      </c>
      <c r="N40" s="17" t="s">
        <v>88</v>
      </c>
      <c r="O40" s="28">
        <f t="shared" si="0"/>
        <v>24</v>
      </c>
      <c r="P40" s="65" t="s">
        <v>226</v>
      </c>
      <c r="Q40" s="17">
        <v>1</v>
      </c>
      <c r="R40" s="28">
        <f t="shared" si="1"/>
        <v>12</v>
      </c>
    </row>
    <row r="41" spans="1:18" x14ac:dyDescent="0.35">
      <c r="A41" s="65" t="s">
        <v>227</v>
      </c>
      <c r="B41" s="132"/>
      <c r="C41" t="s">
        <v>104</v>
      </c>
      <c r="D41" s="136" t="s">
        <v>228</v>
      </c>
      <c r="E41" s="116" t="s">
        <v>214</v>
      </c>
      <c r="F41" s="120" t="s">
        <v>95</v>
      </c>
      <c r="G41" s="17" t="s">
        <v>86</v>
      </c>
      <c r="H41" s="17">
        <v>3</v>
      </c>
      <c r="I41" s="124" t="s">
        <v>86</v>
      </c>
      <c r="J41" s="128">
        <v>3</v>
      </c>
      <c r="K41" s="17" t="s">
        <v>86</v>
      </c>
      <c r="L41" s="28">
        <v>3</v>
      </c>
      <c r="M41" s="29">
        <f t="shared" si="7"/>
        <v>9</v>
      </c>
      <c r="N41" s="17" t="s">
        <v>96</v>
      </c>
      <c r="O41" s="28">
        <f t="shared" si="0"/>
        <v>27</v>
      </c>
      <c r="P41" s="65" t="s">
        <v>229</v>
      </c>
      <c r="Q41" s="17">
        <v>1</v>
      </c>
      <c r="R41" s="28">
        <f t="shared" si="1"/>
        <v>9</v>
      </c>
    </row>
    <row r="42" spans="1:18" x14ac:dyDescent="0.35">
      <c r="A42" s="65" t="s">
        <v>230</v>
      </c>
      <c r="B42" s="132"/>
      <c r="C42" t="s">
        <v>104</v>
      </c>
      <c r="D42" s="132" t="s">
        <v>231</v>
      </c>
      <c r="E42" s="116" t="s">
        <v>94</v>
      </c>
      <c r="F42" s="120" t="s">
        <v>95</v>
      </c>
      <c r="G42" s="17" t="s">
        <v>86</v>
      </c>
      <c r="H42" s="17">
        <v>3</v>
      </c>
      <c r="I42" s="124" t="s">
        <v>87</v>
      </c>
      <c r="J42" s="128">
        <v>2</v>
      </c>
      <c r="K42" s="17" t="s">
        <v>87</v>
      </c>
      <c r="L42" s="28">
        <v>2</v>
      </c>
      <c r="M42" s="29">
        <f t="shared" si="7"/>
        <v>4</v>
      </c>
      <c r="N42" s="17" t="s">
        <v>96</v>
      </c>
      <c r="O42" s="28">
        <f t="shared" si="0"/>
        <v>12</v>
      </c>
      <c r="P42" s="65" t="s">
        <v>232</v>
      </c>
      <c r="Q42" s="17">
        <v>1</v>
      </c>
      <c r="R42" s="28">
        <f t="shared" si="1"/>
        <v>6</v>
      </c>
    </row>
    <row r="43" spans="1:18" x14ac:dyDescent="0.35">
      <c r="A43" s="65" t="s">
        <v>233</v>
      </c>
      <c r="B43" s="132"/>
      <c r="C43" t="s">
        <v>104</v>
      </c>
      <c r="D43" s="136" t="s">
        <v>234</v>
      </c>
      <c r="E43" s="116" t="s">
        <v>120</v>
      </c>
      <c r="F43" s="120" t="s">
        <v>95</v>
      </c>
      <c r="G43" s="17" t="s">
        <v>87</v>
      </c>
      <c r="H43" s="17">
        <v>2</v>
      </c>
      <c r="I43" s="124" t="s">
        <v>87</v>
      </c>
      <c r="J43" s="128">
        <v>2</v>
      </c>
      <c r="K43" s="17" t="s">
        <v>86</v>
      </c>
      <c r="L43" s="28">
        <v>3</v>
      </c>
      <c r="M43" s="29">
        <f t="shared" si="7"/>
        <v>6</v>
      </c>
      <c r="N43" s="17" t="s">
        <v>96</v>
      </c>
      <c r="O43" s="28">
        <f t="shared" si="0"/>
        <v>12</v>
      </c>
      <c r="P43" s="65" t="s">
        <v>235</v>
      </c>
      <c r="Q43" s="17">
        <v>1</v>
      </c>
      <c r="R43" s="28">
        <f t="shared" si="1"/>
        <v>6</v>
      </c>
    </row>
    <row r="44" spans="1:18" x14ac:dyDescent="0.35">
      <c r="A44" s="65" t="s">
        <v>236</v>
      </c>
      <c r="B44" s="132"/>
      <c r="C44" t="s">
        <v>104</v>
      </c>
      <c r="D44" s="132" t="s">
        <v>237</v>
      </c>
      <c r="E44" s="116" t="s">
        <v>84</v>
      </c>
      <c r="F44" s="120" t="s">
        <v>85</v>
      </c>
      <c r="G44" s="17" t="s">
        <v>86</v>
      </c>
      <c r="H44" s="17">
        <v>3</v>
      </c>
      <c r="I44" s="124" t="s">
        <v>86</v>
      </c>
      <c r="J44" s="128">
        <v>3</v>
      </c>
      <c r="K44" s="17" t="s">
        <v>86</v>
      </c>
      <c r="L44" s="28">
        <v>3</v>
      </c>
      <c r="M44" s="29">
        <f t="shared" si="7"/>
        <v>9</v>
      </c>
      <c r="N44" s="17" t="s">
        <v>88</v>
      </c>
      <c r="O44" s="28">
        <f t="shared" si="0"/>
        <v>27</v>
      </c>
      <c r="P44" s="65" t="s">
        <v>238</v>
      </c>
      <c r="Q44" s="17">
        <v>2</v>
      </c>
      <c r="R44" s="28">
        <f t="shared" si="1"/>
        <v>18</v>
      </c>
    </row>
    <row r="45" spans="1:18" x14ac:dyDescent="0.35">
      <c r="A45" s="65" t="s">
        <v>239</v>
      </c>
      <c r="B45" s="132" t="s">
        <v>240</v>
      </c>
      <c r="C45" t="s">
        <v>82</v>
      </c>
      <c r="D45" s="132" t="s">
        <v>241</v>
      </c>
      <c r="E45" s="116" t="s">
        <v>214</v>
      </c>
      <c r="F45" s="120" t="s">
        <v>95</v>
      </c>
      <c r="G45" s="17" t="s">
        <v>86</v>
      </c>
      <c r="H45" s="17">
        <v>3</v>
      </c>
      <c r="I45" s="124" t="s">
        <v>86</v>
      </c>
      <c r="J45" s="128">
        <v>3</v>
      </c>
      <c r="K45" s="17" t="s">
        <v>86</v>
      </c>
      <c r="L45" s="28">
        <v>3</v>
      </c>
      <c r="M45" s="29">
        <f t="shared" si="7"/>
        <v>9</v>
      </c>
      <c r="N45" s="17" t="s">
        <v>96</v>
      </c>
      <c r="O45" s="28">
        <f t="shared" si="0"/>
        <v>27</v>
      </c>
      <c r="P45" s="65" t="s">
        <v>218</v>
      </c>
      <c r="Q45" s="17">
        <v>2</v>
      </c>
      <c r="R45" s="28">
        <f t="shared" si="1"/>
        <v>18</v>
      </c>
    </row>
    <row r="46" spans="1:18" x14ac:dyDescent="0.35">
      <c r="A46" s="65" t="s">
        <v>242</v>
      </c>
      <c r="B46" s="132"/>
      <c r="C46" t="s">
        <v>104</v>
      </c>
      <c r="D46" s="132" t="s">
        <v>243</v>
      </c>
      <c r="E46" s="116" t="s">
        <v>94</v>
      </c>
      <c r="F46" s="120" t="s">
        <v>95</v>
      </c>
      <c r="G46" s="17" t="s">
        <v>86</v>
      </c>
      <c r="H46" s="17">
        <v>3</v>
      </c>
      <c r="I46" s="124" t="s">
        <v>86</v>
      </c>
      <c r="J46" s="128">
        <v>3</v>
      </c>
      <c r="K46" s="17" t="s">
        <v>86</v>
      </c>
      <c r="L46" s="28">
        <v>3</v>
      </c>
      <c r="M46" s="29">
        <f t="shared" si="7"/>
        <v>9</v>
      </c>
      <c r="N46" s="17" t="s">
        <v>96</v>
      </c>
      <c r="O46" s="28">
        <f t="shared" si="0"/>
        <v>27</v>
      </c>
      <c r="P46" s="65" t="s">
        <v>244</v>
      </c>
      <c r="Q46" s="17">
        <v>2</v>
      </c>
      <c r="R46" s="28">
        <f t="shared" si="1"/>
        <v>18</v>
      </c>
    </row>
    <row r="47" spans="1:18" x14ac:dyDescent="0.35">
      <c r="A47" s="65" t="s">
        <v>245</v>
      </c>
      <c r="B47" s="132" t="s">
        <v>246</v>
      </c>
      <c r="C47" t="s">
        <v>104</v>
      </c>
      <c r="D47" s="132" t="s">
        <v>247</v>
      </c>
      <c r="E47" s="116" t="s">
        <v>84</v>
      </c>
      <c r="F47" s="120" t="s">
        <v>85</v>
      </c>
      <c r="G47" s="17" t="s">
        <v>86</v>
      </c>
      <c r="H47" s="17">
        <v>3</v>
      </c>
      <c r="I47" s="124" t="s">
        <v>86</v>
      </c>
      <c r="J47" s="128">
        <v>3</v>
      </c>
      <c r="K47" s="17" t="s">
        <v>87</v>
      </c>
      <c r="L47" s="28">
        <v>2</v>
      </c>
      <c r="M47" s="29">
        <f t="shared" si="7"/>
        <v>6</v>
      </c>
      <c r="N47" s="17" t="s">
        <v>96</v>
      </c>
      <c r="O47" s="28">
        <f t="shared" si="0"/>
        <v>18</v>
      </c>
      <c r="P47" s="65" t="s">
        <v>248</v>
      </c>
      <c r="Q47" s="17">
        <v>2</v>
      </c>
      <c r="R47" s="28">
        <f t="shared" si="1"/>
        <v>12</v>
      </c>
    </row>
    <row r="48" spans="1:18" x14ac:dyDescent="0.35">
      <c r="A48" s="65" t="s">
        <v>249</v>
      </c>
      <c r="B48" s="132"/>
      <c r="C48" t="s">
        <v>104</v>
      </c>
      <c r="D48" s="132" t="s">
        <v>250</v>
      </c>
      <c r="E48" s="116" t="s">
        <v>94</v>
      </c>
      <c r="F48" s="120" t="s">
        <v>95</v>
      </c>
      <c r="G48" s="17" t="s">
        <v>86</v>
      </c>
      <c r="H48" s="17">
        <v>3</v>
      </c>
      <c r="I48" s="124" t="s">
        <v>87</v>
      </c>
      <c r="J48" s="128">
        <v>2</v>
      </c>
      <c r="K48" s="17" t="s">
        <v>86</v>
      </c>
      <c r="L48" s="28">
        <v>3</v>
      </c>
      <c r="M48" s="29">
        <f t="shared" ref="M48" si="8">J48*L48</f>
        <v>6</v>
      </c>
      <c r="N48" s="17" t="s">
        <v>96</v>
      </c>
      <c r="O48" s="28">
        <f t="shared" ref="O48" si="9">H48*M48</f>
        <v>18</v>
      </c>
      <c r="P48" s="65" t="s">
        <v>248</v>
      </c>
      <c r="Q48" s="17">
        <v>1</v>
      </c>
      <c r="R48" s="28">
        <f t="shared" si="1"/>
        <v>9</v>
      </c>
    </row>
    <row r="49" spans="1:18" x14ac:dyDescent="0.35">
      <c r="A49" s="65" t="s">
        <v>251</v>
      </c>
      <c r="B49" s="132" t="s">
        <v>252</v>
      </c>
      <c r="C49" t="s">
        <v>104</v>
      </c>
      <c r="D49" s="132" t="s">
        <v>253</v>
      </c>
      <c r="E49" s="116" t="s">
        <v>84</v>
      </c>
      <c r="F49" s="120" t="s">
        <v>85</v>
      </c>
      <c r="G49" s="17" t="s">
        <v>86</v>
      </c>
      <c r="H49" s="17">
        <v>3</v>
      </c>
      <c r="I49" s="124" t="s">
        <v>86</v>
      </c>
      <c r="J49" s="128">
        <v>3</v>
      </c>
      <c r="K49" s="17" t="s">
        <v>87</v>
      </c>
      <c r="L49" s="28">
        <v>2</v>
      </c>
      <c r="M49" s="29">
        <f t="shared" si="7"/>
        <v>6</v>
      </c>
      <c r="N49" s="17" t="s">
        <v>88</v>
      </c>
      <c r="O49" s="28">
        <f t="shared" si="0"/>
        <v>18</v>
      </c>
      <c r="P49" s="65" t="s">
        <v>254</v>
      </c>
      <c r="Q49" s="17">
        <v>2</v>
      </c>
      <c r="R49" s="28">
        <f>Q49*L49*H49</f>
        <v>12</v>
      </c>
    </row>
    <row r="50" spans="1:18" x14ac:dyDescent="0.35">
      <c r="A50" s="65" t="s">
        <v>255</v>
      </c>
      <c r="B50" s="132"/>
      <c r="C50" t="s">
        <v>104</v>
      </c>
      <c r="D50" s="136" t="s">
        <v>256</v>
      </c>
      <c r="E50" s="116" t="s">
        <v>120</v>
      </c>
      <c r="F50" s="120" t="s">
        <v>95</v>
      </c>
      <c r="G50" s="17" t="s">
        <v>87</v>
      </c>
      <c r="H50" s="17">
        <v>2</v>
      </c>
      <c r="I50" s="124" t="s">
        <v>86</v>
      </c>
      <c r="J50" s="128">
        <v>3</v>
      </c>
      <c r="K50" s="17" t="s">
        <v>86</v>
      </c>
      <c r="L50" s="28">
        <v>3</v>
      </c>
      <c r="M50" s="29">
        <f t="shared" si="7"/>
        <v>9</v>
      </c>
      <c r="N50" s="17" t="s">
        <v>96</v>
      </c>
      <c r="O50" s="28">
        <f t="shared" si="0"/>
        <v>18</v>
      </c>
      <c r="P50" s="65" t="s">
        <v>257</v>
      </c>
      <c r="Q50" s="17">
        <v>1</v>
      </c>
      <c r="R50" s="28">
        <f t="shared" si="1"/>
        <v>6</v>
      </c>
    </row>
    <row r="51" spans="1:18" x14ac:dyDescent="0.35">
      <c r="A51" s="65" t="s">
        <v>258</v>
      </c>
      <c r="B51" s="132"/>
      <c r="C51" t="s">
        <v>104</v>
      </c>
      <c r="D51" s="132" t="s">
        <v>259</v>
      </c>
      <c r="E51" s="116" t="s">
        <v>84</v>
      </c>
      <c r="F51" s="120" t="s">
        <v>85</v>
      </c>
      <c r="G51" s="17" t="s">
        <v>86</v>
      </c>
      <c r="H51" s="17">
        <v>3</v>
      </c>
      <c r="I51" s="124" t="s">
        <v>87</v>
      </c>
      <c r="J51" s="128">
        <v>2</v>
      </c>
      <c r="K51" s="17" t="s">
        <v>87</v>
      </c>
      <c r="L51" s="28">
        <v>2</v>
      </c>
      <c r="M51" s="29">
        <f t="shared" si="7"/>
        <v>4</v>
      </c>
      <c r="N51" s="17" t="s">
        <v>96</v>
      </c>
      <c r="O51" s="28">
        <f t="shared" ref="O51" si="10">H51*M51</f>
        <v>12</v>
      </c>
      <c r="P51" s="65" t="s">
        <v>257</v>
      </c>
      <c r="Q51" s="17">
        <v>1</v>
      </c>
      <c r="R51" s="28">
        <f t="shared" ref="R51" si="11">Q51*L51*H51</f>
        <v>6</v>
      </c>
    </row>
    <row r="52" spans="1:18" x14ac:dyDescent="0.35">
      <c r="A52" s="65" t="s">
        <v>260</v>
      </c>
      <c r="B52" s="132"/>
      <c r="C52" t="s">
        <v>104</v>
      </c>
      <c r="D52" s="132" t="s">
        <v>261</v>
      </c>
      <c r="E52" s="116" t="s">
        <v>84</v>
      </c>
      <c r="F52" s="120" t="s">
        <v>85</v>
      </c>
      <c r="G52" s="17" t="s">
        <v>86</v>
      </c>
      <c r="H52" s="17">
        <v>3</v>
      </c>
      <c r="I52" s="124" t="s">
        <v>86</v>
      </c>
      <c r="J52" s="128">
        <v>3</v>
      </c>
      <c r="K52" s="17" t="s">
        <v>87</v>
      </c>
      <c r="L52" s="28">
        <v>2</v>
      </c>
      <c r="M52" s="29">
        <f t="shared" si="7"/>
        <v>6</v>
      </c>
      <c r="N52" s="17" t="s">
        <v>88</v>
      </c>
      <c r="O52" s="28">
        <f t="shared" si="0"/>
        <v>18</v>
      </c>
      <c r="P52" s="65" t="s">
        <v>244</v>
      </c>
      <c r="Q52" s="17">
        <v>2</v>
      </c>
      <c r="R52" s="28">
        <f t="shared" si="1"/>
        <v>12</v>
      </c>
    </row>
    <row r="53" spans="1:18" x14ac:dyDescent="0.35">
      <c r="A53" s="65" t="s">
        <v>262</v>
      </c>
      <c r="B53" s="132"/>
      <c r="C53" t="s">
        <v>104</v>
      </c>
      <c r="D53" s="132" t="s">
        <v>263</v>
      </c>
      <c r="E53" s="116" t="s">
        <v>94</v>
      </c>
      <c r="F53" s="120" t="s">
        <v>95</v>
      </c>
      <c r="G53" s="17" t="s">
        <v>86</v>
      </c>
      <c r="H53" s="17">
        <v>3</v>
      </c>
      <c r="I53" s="124" t="s">
        <v>86</v>
      </c>
      <c r="J53" s="128">
        <v>3</v>
      </c>
      <c r="K53" s="17" t="s">
        <v>86</v>
      </c>
      <c r="L53" s="28">
        <v>3</v>
      </c>
      <c r="M53" s="29">
        <f t="shared" si="7"/>
        <v>9</v>
      </c>
      <c r="N53" s="17" t="s">
        <v>96</v>
      </c>
      <c r="O53" s="28">
        <f t="shared" si="0"/>
        <v>27</v>
      </c>
      <c r="P53" s="65" t="s">
        <v>264</v>
      </c>
      <c r="Q53" s="17">
        <v>2</v>
      </c>
      <c r="R53" s="28">
        <f t="shared" si="1"/>
        <v>18</v>
      </c>
    </row>
    <row r="54" spans="1:18" x14ac:dyDescent="0.35">
      <c r="A54" s="65" t="s">
        <v>265</v>
      </c>
      <c r="B54" s="132"/>
      <c r="C54" t="s">
        <v>104</v>
      </c>
      <c r="D54" s="132" t="s">
        <v>266</v>
      </c>
      <c r="E54" s="116" t="s">
        <v>94</v>
      </c>
      <c r="F54" s="120" t="s">
        <v>95</v>
      </c>
      <c r="G54" s="17" t="s">
        <v>86</v>
      </c>
      <c r="H54" s="17">
        <v>3</v>
      </c>
      <c r="I54" s="124" t="s">
        <v>87</v>
      </c>
      <c r="J54" s="128">
        <v>1</v>
      </c>
      <c r="K54" s="17" t="s">
        <v>86</v>
      </c>
      <c r="L54" s="28">
        <v>3</v>
      </c>
      <c r="M54" s="29">
        <f t="shared" si="7"/>
        <v>3</v>
      </c>
      <c r="N54" s="17" t="s">
        <v>96</v>
      </c>
      <c r="O54" s="28">
        <f t="shared" si="0"/>
        <v>9</v>
      </c>
      <c r="P54" s="65" t="s">
        <v>264</v>
      </c>
      <c r="Q54" s="17">
        <v>1</v>
      </c>
      <c r="R54" s="28">
        <f t="shared" si="1"/>
        <v>9</v>
      </c>
    </row>
    <row r="55" spans="1:18" x14ac:dyDescent="0.35">
      <c r="A55" s="65" t="s">
        <v>267</v>
      </c>
      <c r="B55" s="132"/>
      <c r="C55" t="s">
        <v>104</v>
      </c>
      <c r="D55" s="132" t="s">
        <v>268</v>
      </c>
      <c r="E55" s="116" t="s">
        <v>84</v>
      </c>
      <c r="F55" s="120" t="s">
        <v>85</v>
      </c>
      <c r="G55" s="17" t="s">
        <v>86</v>
      </c>
      <c r="H55" s="17">
        <v>3</v>
      </c>
      <c r="I55" s="124" t="s">
        <v>87</v>
      </c>
      <c r="J55" s="128">
        <v>2</v>
      </c>
      <c r="K55" s="17" t="s">
        <v>87</v>
      </c>
      <c r="L55" s="28">
        <v>2</v>
      </c>
      <c r="M55" s="29">
        <f t="shared" si="7"/>
        <v>4</v>
      </c>
      <c r="N55" s="17" t="s">
        <v>88</v>
      </c>
      <c r="O55" s="28">
        <f t="shared" si="0"/>
        <v>12</v>
      </c>
      <c r="P55" s="65" t="s">
        <v>269</v>
      </c>
      <c r="Q55" s="17">
        <v>2</v>
      </c>
      <c r="R55" s="28">
        <f t="shared" si="1"/>
        <v>12</v>
      </c>
    </row>
    <row r="56" spans="1:18" x14ac:dyDescent="0.35">
      <c r="A56" s="65" t="s">
        <v>270</v>
      </c>
      <c r="B56" s="132"/>
      <c r="C56" t="s">
        <v>271</v>
      </c>
      <c r="D56" s="132" t="s">
        <v>272</v>
      </c>
      <c r="E56" s="116" t="s">
        <v>273</v>
      </c>
      <c r="F56" s="120" t="s">
        <v>274</v>
      </c>
      <c r="G56" s="17" t="s">
        <v>87</v>
      </c>
      <c r="H56" s="17">
        <v>2</v>
      </c>
      <c r="I56" s="124" t="s">
        <v>86</v>
      </c>
      <c r="J56" s="128">
        <v>3</v>
      </c>
      <c r="K56" s="17" t="s">
        <v>87</v>
      </c>
      <c r="L56" s="28">
        <v>1</v>
      </c>
      <c r="M56" s="29">
        <f t="shared" si="7"/>
        <v>3</v>
      </c>
      <c r="N56" s="17" t="s">
        <v>88</v>
      </c>
      <c r="O56" s="28">
        <f t="shared" si="0"/>
        <v>6</v>
      </c>
      <c r="P56" s="65" t="s">
        <v>218</v>
      </c>
      <c r="Q56" s="17">
        <v>1</v>
      </c>
      <c r="R56" s="28">
        <f t="shared" si="1"/>
        <v>2</v>
      </c>
    </row>
    <row r="57" spans="1:18" x14ac:dyDescent="0.35">
      <c r="A57" s="65" t="s">
        <v>275</v>
      </c>
      <c r="B57" s="132" t="s">
        <v>276</v>
      </c>
      <c r="C57" t="s">
        <v>82</v>
      </c>
      <c r="D57" s="132" t="s">
        <v>277</v>
      </c>
      <c r="E57" s="116" t="s">
        <v>84</v>
      </c>
      <c r="F57" s="120" t="s">
        <v>85</v>
      </c>
      <c r="G57" s="17" t="s">
        <v>86</v>
      </c>
      <c r="H57" s="17">
        <v>3</v>
      </c>
      <c r="I57" s="124" t="s">
        <v>86</v>
      </c>
      <c r="J57" s="128">
        <v>3</v>
      </c>
      <c r="K57" s="17" t="s">
        <v>87</v>
      </c>
      <c r="L57" s="28">
        <v>2</v>
      </c>
      <c r="M57" s="29">
        <f t="shared" si="7"/>
        <v>6</v>
      </c>
      <c r="N57" s="17" t="s">
        <v>88</v>
      </c>
      <c r="O57" s="28">
        <f t="shared" si="0"/>
        <v>18</v>
      </c>
      <c r="P57" s="65" t="s">
        <v>278</v>
      </c>
      <c r="Q57" s="17">
        <v>2</v>
      </c>
      <c r="R57" s="28">
        <f t="shared" si="1"/>
        <v>12</v>
      </c>
    </row>
    <row r="58" spans="1:18" x14ac:dyDescent="0.35">
      <c r="A58" s="65" t="s">
        <v>279</v>
      </c>
      <c r="B58" s="132"/>
      <c r="C58" t="s">
        <v>104</v>
      </c>
      <c r="D58" s="132" t="s">
        <v>280</v>
      </c>
      <c r="E58" s="116" t="s">
        <v>126</v>
      </c>
      <c r="F58" s="120" t="s">
        <v>95</v>
      </c>
      <c r="G58" s="17" t="s">
        <v>86</v>
      </c>
      <c r="H58" s="17">
        <v>3</v>
      </c>
      <c r="I58" s="124" t="s">
        <v>86</v>
      </c>
      <c r="J58" s="128">
        <v>3</v>
      </c>
      <c r="K58" s="17" t="s">
        <v>86</v>
      </c>
      <c r="L58" s="28">
        <v>3</v>
      </c>
      <c r="M58" s="29">
        <f t="shared" si="7"/>
        <v>9</v>
      </c>
      <c r="N58" s="17" t="s">
        <v>96</v>
      </c>
      <c r="O58" s="28">
        <f t="shared" si="0"/>
        <v>27</v>
      </c>
      <c r="P58" s="65" t="s">
        <v>281</v>
      </c>
      <c r="Q58" s="17">
        <v>1</v>
      </c>
      <c r="R58" s="28">
        <f t="shared" si="1"/>
        <v>9</v>
      </c>
    </row>
    <row r="59" spans="1:18" x14ac:dyDescent="0.35">
      <c r="A59" s="65" t="s">
        <v>282</v>
      </c>
      <c r="B59" s="132" t="s">
        <v>283</v>
      </c>
      <c r="C59" t="s">
        <v>104</v>
      </c>
      <c r="D59" s="132" t="s">
        <v>284</v>
      </c>
      <c r="E59" s="116" t="s">
        <v>84</v>
      </c>
      <c r="F59" s="120" t="s">
        <v>85</v>
      </c>
      <c r="G59" s="17" t="s">
        <v>86</v>
      </c>
      <c r="H59" s="17">
        <v>3</v>
      </c>
      <c r="I59" s="124" t="s">
        <v>87</v>
      </c>
      <c r="J59" s="128">
        <v>2</v>
      </c>
      <c r="K59" s="17" t="s">
        <v>87</v>
      </c>
      <c r="L59" s="28">
        <v>2</v>
      </c>
      <c r="M59" s="29">
        <f t="shared" si="7"/>
        <v>4</v>
      </c>
      <c r="N59" s="17" t="s">
        <v>88</v>
      </c>
      <c r="O59" s="28">
        <f t="shared" si="0"/>
        <v>12</v>
      </c>
      <c r="P59" s="65" t="s">
        <v>278</v>
      </c>
      <c r="Q59" s="17">
        <v>1</v>
      </c>
      <c r="R59" s="28">
        <f t="shared" si="1"/>
        <v>6</v>
      </c>
    </row>
    <row r="60" spans="1:18" x14ac:dyDescent="0.35">
      <c r="A60" s="65" t="s">
        <v>285</v>
      </c>
      <c r="B60" s="132" t="s">
        <v>286</v>
      </c>
      <c r="C60" t="s">
        <v>82</v>
      </c>
      <c r="D60" s="132" t="s">
        <v>287</v>
      </c>
      <c r="E60" s="116" t="s">
        <v>94</v>
      </c>
      <c r="F60" s="120" t="s">
        <v>95</v>
      </c>
      <c r="G60" s="17" t="s">
        <v>86</v>
      </c>
      <c r="H60" s="17">
        <v>3</v>
      </c>
      <c r="I60" s="124" t="s">
        <v>86</v>
      </c>
      <c r="J60" s="128">
        <v>3</v>
      </c>
      <c r="K60" s="17" t="s">
        <v>86</v>
      </c>
      <c r="L60" s="28">
        <v>3</v>
      </c>
      <c r="M60" s="29">
        <f t="shared" si="7"/>
        <v>9</v>
      </c>
      <c r="N60" s="17" t="s">
        <v>96</v>
      </c>
      <c r="O60" s="28">
        <f t="shared" si="0"/>
        <v>27</v>
      </c>
      <c r="P60" s="65" t="s">
        <v>288</v>
      </c>
      <c r="Q60" s="17">
        <v>2</v>
      </c>
      <c r="R60" s="28">
        <f t="shared" si="1"/>
        <v>18</v>
      </c>
    </row>
    <row r="61" spans="1:18" x14ac:dyDescent="0.35">
      <c r="A61" s="65" t="s">
        <v>289</v>
      </c>
      <c r="B61" s="132"/>
      <c r="C61" t="s">
        <v>82</v>
      </c>
      <c r="D61" s="132" t="s">
        <v>290</v>
      </c>
      <c r="E61" s="116" t="s">
        <v>94</v>
      </c>
      <c r="F61" s="120" t="s">
        <v>95</v>
      </c>
      <c r="G61" s="17" t="s">
        <v>86</v>
      </c>
      <c r="H61" s="17">
        <v>3</v>
      </c>
      <c r="I61" s="124" t="s">
        <v>86</v>
      </c>
      <c r="J61" s="128">
        <v>3</v>
      </c>
      <c r="K61" s="17" t="s">
        <v>86</v>
      </c>
      <c r="L61" s="28">
        <v>3</v>
      </c>
      <c r="M61" s="29">
        <f t="shared" ref="M61" si="12">J61*L61</f>
        <v>9</v>
      </c>
      <c r="N61" s="17" t="s">
        <v>96</v>
      </c>
      <c r="O61" s="28">
        <f t="shared" ref="O61" si="13">H61*M61</f>
        <v>27</v>
      </c>
      <c r="P61" s="65" t="s">
        <v>288</v>
      </c>
      <c r="Q61" s="17">
        <v>2</v>
      </c>
      <c r="R61" s="28">
        <f t="shared" ref="R61" si="14">Q61*L61*H61</f>
        <v>18</v>
      </c>
    </row>
    <row r="62" spans="1:18" x14ac:dyDescent="0.35">
      <c r="A62" s="65" t="s">
        <v>291</v>
      </c>
      <c r="B62" s="132"/>
      <c r="C62" t="s">
        <v>82</v>
      </c>
      <c r="D62" s="132" t="s">
        <v>292</v>
      </c>
      <c r="E62" s="116" t="s">
        <v>94</v>
      </c>
      <c r="F62" s="120" t="s">
        <v>95</v>
      </c>
      <c r="G62" s="17" t="s">
        <v>86</v>
      </c>
      <c r="H62" s="17">
        <v>3</v>
      </c>
      <c r="I62" s="124" t="s">
        <v>87</v>
      </c>
      <c r="J62" s="128">
        <v>2</v>
      </c>
      <c r="K62" s="17" t="s">
        <v>86</v>
      </c>
      <c r="L62" s="28">
        <v>3</v>
      </c>
      <c r="M62" s="29">
        <f t="shared" si="7"/>
        <v>6</v>
      </c>
      <c r="N62" s="17" t="s">
        <v>88</v>
      </c>
      <c r="O62" s="28">
        <f t="shared" si="0"/>
        <v>18</v>
      </c>
      <c r="P62" s="65" t="s">
        <v>293</v>
      </c>
      <c r="Q62" s="17">
        <v>2</v>
      </c>
      <c r="R62" s="28">
        <f t="shared" si="1"/>
        <v>18</v>
      </c>
    </row>
    <row r="63" spans="1:18" x14ac:dyDescent="0.35">
      <c r="A63" s="65" t="s">
        <v>294</v>
      </c>
      <c r="B63" s="132"/>
      <c r="C63" t="s">
        <v>104</v>
      </c>
      <c r="D63" s="132" t="s">
        <v>295</v>
      </c>
      <c r="E63" s="116" t="s">
        <v>126</v>
      </c>
      <c r="F63" s="120" t="s">
        <v>296</v>
      </c>
      <c r="G63" s="17" t="s">
        <v>86</v>
      </c>
      <c r="H63" s="17">
        <v>3</v>
      </c>
      <c r="I63" s="124" t="s">
        <v>86</v>
      </c>
      <c r="J63" s="128">
        <v>3</v>
      </c>
      <c r="K63" s="17" t="s">
        <v>86</v>
      </c>
      <c r="L63" s="28">
        <v>3</v>
      </c>
      <c r="M63" s="29">
        <f t="shared" si="7"/>
        <v>9</v>
      </c>
      <c r="N63" s="17" t="s">
        <v>88</v>
      </c>
      <c r="O63" s="28">
        <f t="shared" si="0"/>
        <v>27</v>
      </c>
      <c r="P63" s="65" t="s">
        <v>297</v>
      </c>
      <c r="Q63" s="17">
        <v>2</v>
      </c>
      <c r="R63" s="28">
        <f t="shared" si="1"/>
        <v>18</v>
      </c>
    </row>
    <row r="64" spans="1:18" x14ac:dyDescent="0.35">
      <c r="A64" s="65" t="s">
        <v>298</v>
      </c>
      <c r="B64" s="132" t="s">
        <v>299</v>
      </c>
      <c r="C64" t="s">
        <v>82</v>
      </c>
      <c r="D64" s="132" t="s">
        <v>300</v>
      </c>
      <c r="E64" s="116" t="s">
        <v>94</v>
      </c>
      <c r="F64" s="120" t="s">
        <v>95</v>
      </c>
      <c r="G64" s="17" t="s">
        <v>86</v>
      </c>
      <c r="H64" s="17">
        <v>3</v>
      </c>
      <c r="I64" s="124" t="s">
        <v>87</v>
      </c>
      <c r="J64" s="128">
        <v>2</v>
      </c>
      <c r="K64" s="17" t="s">
        <v>86</v>
      </c>
      <c r="L64" s="28">
        <v>3</v>
      </c>
      <c r="M64" s="29">
        <f t="shared" si="7"/>
        <v>6</v>
      </c>
      <c r="N64" s="17" t="s">
        <v>96</v>
      </c>
      <c r="O64" s="28">
        <f t="shared" si="0"/>
        <v>18</v>
      </c>
      <c r="P64" s="65" t="s">
        <v>301</v>
      </c>
      <c r="Q64" s="17">
        <v>1</v>
      </c>
      <c r="R64" s="28">
        <f>Q64*L64*H64</f>
        <v>9</v>
      </c>
    </row>
    <row r="65" spans="1:18" x14ac:dyDescent="0.35">
      <c r="A65" s="65" t="s">
        <v>302</v>
      </c>
      <c r="B65" s="132"/>
      <c r="C65" t="s">
        <v>82</v>
      </c>
      <c r="D65" s="132" t="s">
        <v>303</v>
      </c>
      <c r="E65" s="116" t="s">
        <v>94</v>
      </c>
      <c r="F65" s="120" t="s">
        <v>95</v>
      </c>
      <c r="G65" s="17" t="s">
        <v>86</v>
      </c>
      <c r="H65" s="17">
        <v>3</v>
      </c>
      <c r="I65" s="124" t="s">
        <v>87</v>
      </c>
      <c r="J65" s="128">
        <v>2</v>
      </c>
      <c r="K65" s="17" t="s">
        <v>86</v>
      </c>
      <c r="L65" s="28">
        <v>3</v>
      </c>
      <c r="M65" s="29">
        <f t="shared" si="7"/>
        <v>6</v>
      </c>
      <c r="N65" s="17" t="s">
        <v>96</v>
      </c>
      <c r="O65" s="28">
        <f>H65*M65</f>
        <v>18</v>
      </c>
      <c r="P65" s="65" t="s">
        <v>304</v>
      </c>
      <c r="Q65" s="17">
        <v>1</v>
      </c>
      <c r="R65" s="28">
        <f>Q65*L65*H65</f>
        <v>9</v>
      </c>
    </row>
    <row r="66" spans="1:18" x14ac:dyDescent="0.35">
      <c r="A66" s="65" t="s">
        <v>305</v>
      </c>
      <c r="B66" s="132"/>
      <c r="C66" t="s">
        <v>82</v>
      </c>
      <c r="D66" s="132" t="s">
        <v>306</v>
      </c>
      <c r="E66" s="116" t="s">
        <v>94</v>
      </c>
      <c r="F66" s="120" t="s">
        <v>95</v>
      </c>
      <c r="G66" s="17" t="s">
        <v>86</v>
      </c>
      <c r="H66" s="17">
        <v>3</v>
      </c>
      <c r="I66" s="124" t="s">
        <v>86</v>
      </c>
      <c r="J66" s="128">
        <v>3</v>
      </c>
      <c r="K66" s="17" t="s">
        <v>86</v>
      </c>
      <c r="L66" s="28">
        <v>3</v>
      </c>
      <c r="M66" s="29">
        <f t="shared" si="7"/>
        <v>9</v>
      </c>
      <c r="N66" s="17" t="s">
        <v>88</v>
      </c>
      <c r="O66" s="28">
        <f t="shared" si="0"/>
        <v>27</v>
      </c>
      <c r="P66" s="65" t="s">
        <v>218</v>
      </c>
      <c r="Q66" s="17">
        <v>1</v>
      </c>
      <c r="R66" s="28">
        <f t="shared" si="1"/>
        <v>9</v>
      </c>
    </row>
    <row r="67" spans="1:18" x14ac:dyDescent="0.35">
      <c r="A67" s="65" t="s">
        <v>307</v>
      </c>
      <c r="B67" s="132"/>
      <c r="C67" t="s">
        <v>82</v>
      </c>
      <c r="D67" s="132" t="s">
        <v>308</v>
      </c>
      <c r="E67" s="116" t="s">
        <v>84</v>
      </c>
      <c r="F67" s="120" t="s">
        <v>85</v>
      </c>
      <c r="G67" s="17" t="s">
        <v>86</v>
      </c>
      <c r="H67" s="17">
        <v>3</v>
      </c>
      <c r="I67" s="124" t="s">
        <v>87</v>
      </c>
      <c r="J67" s="128">
        <v>2</v>
      </c>
      <c r="K67" s="17" t="s">
        <v>87</v>
      </c>
      <c r="L67" s="28">
        <v>2</v>
      </c>
      <c r="M67" s="29">
        <f t="shared" si="7"/>
        <v>4</v>
      </c>
      <c r="N67" s="17" t="s">
        <v>96</v>
      </c>
      <c r="O67" s="28">
        <f t="shared" si="0"/>
        <v>12</v>
      </c>
      <c r="P67" s="65" t="s">
        <v>309</v>
      </c>
      <c r="Q67" s="17">
        <v>1</v>
      </c>
      <c r="R67" s="28">
        <f t="shared" si="1"/>
        <v>6</v>
      </c>
    </row>
    <row r="68" spans="1:18" x14ac:dyDescent="0.35">
      <c r="A68" s="65" t="s">
        <v>310</v>
      </c>
      <c r="B68" s="132"/>
      <c r="C68" t="s">
        <v>82</v>
      </c>
      <c r="D68" s="132" t="s">
        <v>311</v>
      </c>
      <c r="E68" s="116" t="s">
        <v>94</v>
      </c>
      <c r="F68" s="120" t="s">
        <v>95</v>
      </c>
      <c r="G68" s="17" t="s">
        <v>86</v>
      </c>
      <c r="H68" s="17">
        <v>3</v>
      </c>
      <c r="I68" s="124" t="s">
        <v>86</v>
      </c>
      <c r="J68" s="128">
        <v>3</v>
      </c>
      <c r="K68" s="17" t="s">
        <v>86</v>
      </c>
      <c r="L68" s="28">
        <v>3</v>
      </c>
      <c r="M68" s="29">
        <f t="shared" si="7"/>
        <v>9</v>
      </c>
      <c r="N68" s="17" t="s">
        <v>96</v>
      </c>
      <c r="O68" s="28">
        <f t="shared" si="0"/>
        <v>27</v>
      </c>
      <c r="P68" s="65" t="s">
        <v>218</v>
      </c>
      <c r="Q68" s="17">
        <v>1</v>
      </c>
      <c r="R68" s="28">
        <f t="shared" si="1"/>
        <v>9</v>
      </c>
    </row>
    <row r="69" spans="1:18" x14ac:dyDescent="0.35">
      <c r="A69" s="65" t="s">
        <v>312</v>
      </c>
      <c r="B69" s="132"/>
      <c r="C69" t="s">
        <v>82</v>
      </c>
      <c r="D69" s="132" t="s">
        <v>313</v>
      </c>
      <c r="E69" s="116" t="s">
        <v>94</v>
      </c>
      <c r="F69" s="120" t="s">
        <v>95</v>
      </c>
      <c r="G69" s="17" t="s">
        <v>86</v>
      </c>
      <c r="H69" s="17">
        <v>3</v>
      </c>
      <c r="I69" s="124" t="s">
        <v>86</v>
      </c>
      <c r="J69" s="128">
        <v>3</v>
      </c>
      <c r="K69" s="17" t="s">
        <v>86</v>
      </c>
      <c r="L69" s="28">
        <v>3</v>
      </c>
      <c r="M69" s="29">
        <f t="shared" si="7"/>
        <v>9</v>
      </c>
      <c r="N69" s="17" t="s">
        <v>96</v>
      </c>
      <c r="O69" s="28">
        <f t="shared" si="0"/>
        <v>27</v>
      </c>
      <c r="P69" s="65" t="s">
        <v>314</v>
      </c>
      <c r="Q69" s="17">
        <v>2</v>
      </c>
      <c r="R69" s="28">
        <f t="shared" si="1"/>
        <v>18</v>
      </c>
    </row>
    <row r="70" spans="1:18" x14ac:dyDescent="0.35">
      <c r="A70" s="65" t="s">
        <v>315</v>
      </c>
      <c r="B70" s="132"/>
      <c r="D70" s="132" t="s">
        <v>313</v>
      </c>
      <c r="E70" s="116" t="s">
        <v>94</v>
      </c>
      <c r="F70" s="120" t="s">
        <v>95</v>
      </c>
      <c r="G70" s="17" t="s">
        <v>87</v>
      </c>
      <c r="H70" s="17">
        <v>2</v>
      </c>
      <c r="I70" s="124" t="s">
        <v>86</v>
      </c>
      <c r="J70" s="128">
        <v>3</v>
      </c>
      <c r="K70" s="17" t="s">
        <v>86</v>
      </c>
      <c r="L70" s="28">
        <v>3</v>
      </c>
      <c r="M70" s="29">
        <f t="shared" si="7"/>
        <v>9</v>
      </c>
      <c r="N70" s="17" t="s">
        <v>96</v>
      </c>
      <c r="O70" s="28">
        <f t="shared" ref="O70" si="15">H70*M70</f>
        <v>18</v>
      </c>
      <c r="P70" s="65" t="s">
        <v>314</v>
      </c>
      <c r="Q70" s="17">
        <v>2</v>
      </c>
      <c r="R70" s="28">
        <f t="shared" ref="R70" si="16">Q70*L70*H70</f>
        <v>12</v>
      </c>
    </row>
    <row r="71" spans="1:18" x14ac:dyDescent="0.35">
      <c r="A71" s="65" t="s">
        <v>316</v>
      </c>
      <c r="B71" s="132"/>
      <c r="C71" t="s">
        <v>82</v>
      </c>
      <c r="D71" s="136" t="s">
        <v>317</v>
      </c>
      <c r="E71" s="116" t="s">
        <v>94</v>
      </c>
      <c r="F71" s="120" t="s">
        <v>95</v>
      </c>
      <c r="G71" s="17" t="s">
        <v>86</v>
      </c>
      <c r="H71" s="17">
        <v>3</v>
      </c>
      <c r="I71" s="124" t="s">
        <v>86</v>
      </c>
      <c r="J71" s="128">
        <v>3</v>
      </c>
      <c r="K71" s="17" t="s">
        <v>86</v>
      </c>
      <c r="L71" s="28">
        <v>3</v>
      </c>
      <c r="M71" s="29">
        <f t="shared" si="7"/>
        <v>9</v>
      </c>
      <c r="N71" s="17" t="s">
        <v>96</v>
      </c>
      <c r="O71" s="28">
        <f t="shared" si="0"/>
        <v>27</v>
      </c>
      <c r="P71" s="65" t="s">
        <v>318</v>
      </c>
      <c r="Q71" s="17">
        <v>2</v>
      </c>
      <c r="R71" s="28">
        <f t="shared" si="1"/>
        <v>18</v>
      </c>
    </row>
    <row r="72" spans="1:18" x14ac:dyDescent="0.35">
      <c r="A72" s="65" t="s">
        <v>319</v>
      </c>
      <c r="B72" s="132"/>
      <c r="C72" t="s">
        <v>82</v>
      </c>
      <c r="D72" s="132" t="s">
        <v>320</v>
      </c>
      <c r="E72" s="116" t="s">
        <v>94</v>
      </c>
      <c r="F72" s="120" t="s">
        <v>95</v>
      </c>
      <c r="G72" s="17" t="s">
        <v>86</v>
      </c>
      <c r="H72" s="17">
        <v>3</v>
      </c>
      <c r="I72" s="124" t="s">
        <v>87</v>
      </c>
      <c r="J72" s="128">
        <v>1</v>
      </c>
      <c r="K72" s="17" t="s">
        <v>86</v>
      </c>
      <c r="L72" s="28">
        <v>3</v>
      </c>
      <c r="M72" s="29">
        <f t="shared" ref="M72" si="17">J72*L72</f>
        <v>3</v>
      </c>
      <c r="N72" s="17" t="s">
        <v>96</v>
      </c>
      <c r="O72" s="28">
        <f t="shared" ref="O72" si="18">H72*M72</f>
        <v>9</v>
      </c>
      <c r="P72" s="65" t="s">
        <v>218</v>
      </c>
      <c r="Q72" s="17">
        <v>1</v>
      </c>
      <c r="R72" s="28">
        <f t="shared" ref="R72" si="19">Q72*L72*H72</f>
        <v>9</v>
      </c>
    </row>
    <row r="73" spans="1:18" x14ac:dyDescent="0.35">
      <c r="A73" s="65" t="s">
        <v>321</v>
      </c>
      <c r="B73" s="132"/>
      <c r="C73" t="s">
        <v>82</v>
      </c>
      <c r="D73" s="132" t="s">
        <v>322</v>
      </c>
      <c r="E73" s="116" t="s">
        <v>94</v>
      </c>
      <c r="F73" s="120" t="s">
        <v>95</v>
      </c>
      <c r="G73" s="17" t="s">
        <v>86</v>
      </c>
      <c r="H73" s="17">
        <v>3</v>
      </c>
      <c r="I73" s="124" t="s">
        <v>86</v>
      </c>
      <c r="J73" s="128">
        <v>3</v>
      </c>
      <c r="K73" s="17" t="s">
        <v>86</v>
      </c>
      <c r="L73" s="28">
        <v>3</v>
      </c>
      <c r="M73" s="29">
        <f t="shared" si="7"/>
        <v>9</v>
      </c>
      <c r="N73" s="17" t="s">
        <v>96</v>
      </c>
      <c r="O73" s="28">
        <f t="shared" si="0"/>
        <v>27</v>
      </c>
      <c r="P73" s="65" t="s">
        <v>314</v>
      </c>
      <c r="Q73" s="17">
        <v>2</v>
      </c>
      <c r="R73" s="28">
        <f t="shared" si="1"/>
        <v>18</v>
      </c>
    </row>
    <row r="74" spans="1:18" ht="15" thickBot="1" x14ac:dyDescent="0.4">
      <c r="A74" s="65" t="s">
        <v>323</v>
      </c>
      <c r="B74" s="132"/>
      <c r="C74" t="s">
        <v>104</v>
      </c>
      <c r="D74" s="132" t="s">
        <v>324</v>
      </c>
      <c r="E74" s="116" t="s">
        <v>94</v>
      </c>
      <c r="F74" s="120" t="s">
        <v>95</v>
      </c>
      <c r="G74" s="17" t="s">
        <v>86</v>
      </c>
      <c r="H74" s="17">
        <v>3</v>
      </c>
      <c r="I74" s="124" t="s">
        <v>87</v>
      </c>
      <c r="J74" s="128">
        <v>2</v>
      </c>
      <c r="K74" s="17" t="s">
        <v>86</v>
      </c>
      <c r="L74" s="28">
        <v>3</v>
      </c>
      <c r="M74" s="29">
        <f t="shared" si="7"/>
        <v>6</v>
      </c>
      <c r="N74" s="17" t="s">
        <v>96</v>
      </c>
      <c r="O74" s="28">
        <f t="shared" ref="O74" si="20">H74*M74</f>
        <v>18</v>
      </c>
      <c r="P74" s="65" t="s">
        <v>218</v>
      </c>
      <c r="Q74" s="17">
        <v>2</v>
      </c>
      <c r="R74" s="28">
        <f t="shared" ref="R74" si="21">Q74*L74*H74</f>
        <v>18</v>
      </c>
    </row>
    <row r="75" spans="1:18" x14ac:dyDescent="0.35">
      <c r="A75" s="65" t="s">
        <v>325</v>
      </c>
      <c r="B75" s="133" t="s">
        <v>326</v>
      </c>
      <c r="C75" s="102" t="s">
        <v>104</v>
      </c>
      <c r="D75" s="133" t="s">
        <v>327</v>
      </c>
      <c r="E75" s="117" t="s">
        <v>84</v>
      </c>
      <c r="F75" s="121" t="s">
        <v>85</v>
      </c>
      <c r="G75" s="103" t="s">
        <v>86</v>
      </c>
      <c r="H75" s="103">
        <v>3</v>
      </c>
      <c r="I75" s="125" t="s">
        <v>87</v>
      </c>
      <c r="J75" s="129">
        <v>2</v>
      </c>
      <c r="K75" s="103" t="s">
        <v>86</v>
      </c>
      <c r="L75" s="104">
        <v>3</v>
      </c>
      <c r="M75" s="105">
        <f t="shared" si="7"/>
        <v>6</v>
      </c>
      <c r="N75" s="103" t="s">
        <v>96</v>
      </c>
      <c r="O75" s="104">
        <f t="shared" si="0"/>
        <v>18</v>
      </c>
      <c r="P75" s="101" t="s">
        <v>328</v>
      </c>
      <c r="Q75" s="103">
        <v>1</v>
      </c>
      <c r="R75" s="104">
        <f t="shared" si="1"/>
        <v>9</v>
      </c>
    </row>
    <row r="76" spans="1:18" x14ac:dyDescent="0.35">
      <c r="A76" s="65" t="s">
        <v>329</v>
      </c>
      <c r="B76" s="132"/>
      <c r="C76" t="s">
        <v>104</v>
      </c>
      <c r="D76" s="132" t="s">
        <v>330</v>
      </c>
      <c r="E76" s="116" t="s">
        <v>331</v>
      </c>
      <c r="F76" s="120" t="s">
        <v>331</v>
      </c>
      <c r="G76" s="17" t="s">
        <v>86</v>
      </c>
      <c r="H76" s="17">
        <v>3</v>
      </c>
      <c r="I76" s="124" t="s">
        <v>87</v>
      </c>
      <c r="J76" s="128">
        <v>2</v>
      </c>
      <c r="K76" s="17" t="s">
        <v>114</v>
      </c>
      <c r="L76" s="28">
        <v>4</v>
      </c>
      <c r="M76" s="29">
        <f t="shared" si="7"/>
        <v>8</v>
      </c>
      <c r="N76" s="17" t="s">
        <v>96</v>
      </c>
      <c r="O76" s="28">
        <f t="shared" ref="O76:O78" si="22">H76*M76</f>
        <v>24</v>
      </c>
      <c r="P76" s="65" t="s">
        <v>328</v>
      </c>
      <c r="Q76" s="17">
        <v>1</v>
      </c>
      <c r="R76" s="28">
        <f t="shared" ref="R76:R78" si="23">Q76*L76*H76</f>
        <v>12</v>
      </c>
    </row>
    <row r="77" spans="1:18" x14ac:dyDescent="0.35">
      <c r="A77" s="65" t="s">
        <v>332</v>
      </c>
      <c r="B77" s="132"/>
      <c r="C77" t="s">
        <v>104</v>
      </c>
      <c r="D77" s="136" t="s">
        <v>333</v>
      </c>
      <c r="E77" s="116" t="s">
        <v>331</v>
      </c>
      <c r="F77" s="120" t="s">
        <v>331</v>
      </c>
      <c r="G77" s="17" t="s">
        <v>114</v>
      </c>
      <c r="H77" s="17">
        <v>4</v>
      </c>
      <c r="I77" s="124" t="s">
        <v>87</v>
      </c>
      <c r="J77" s="128">
        <v>2</v>
      </c>
      <c r="K77" s="17" t="s">
        <v>114</v>
      </c>
      <c r="L77" s="28">
        <v>4</v>
      </c>
      <c r="M77" s="29">
        <f t="shared" si="7"/>
        <v>8</v>
      </c>
      <c r="N77" s="17" t="s">
        <v>96</v>
      </c>
      <c r="O77" s="28">
        <f t="shared" si="22"/>
        <v>32</v>
      </c>
      <c r="P77" s="65" t="s">
        <v>334</v>
      </c>
      <c r="Q77" s="17">
        <v>2</v>
      </c>
      <c r="R77" s="28">
        <f t="shared" si="23"/>
        <v>32</v>
      </c>
    </row>
    <row r="78" spans="1:18" x14ac:dyDescent="0.35">
      <c r="A78" s="65" t="s">
        <v>335</v>
      </c>
      <c r="B78" s="132"/>
      <c r="C78" t="s">
        <v>104</v>
      </c>
      <c r="D78" s="136" t="s">
        <v>336</v>
      </c>
      <c r="E78" s="116" t="s">
        <v>337</v>
      </c>
      <c r="F78" s="120" t="s">
        <v>337</v>
      </c>
      <c r="G78" s="17" t="s">
        <v>87</v>
      </c>
      <c r="H78" s="17">
        <v>2</v>
      </c>
      <c r="I78" s="124" t="s">
        <v>87</v>
      </c>
      <c r="J78" s="128">
        <v>2</v>
      </c>
      <c r="K78" s="17" t="s">
        <v>87</v>
      </c>
      <c r="L78" s="28">
        <v>2</v>
      </c>
      <c r="M78" s="29">
        <f t="shared" si="7"/>
        <v>4</v>
      </c>
      <c r="N78" s="17" t="s">
        <v>96</v>
      </c>
      <c r="O78" s="28">
        <f t="shared" si="22"/>
        <v>8</v>
      </c>
      <c r="P78" s="65" t="s">
        <v>338</v>
      </c>
      <c r="Q78" s="17">
        <v>1</v>
      </c>
      <c r="R78" s="28">
        <f t="shared" si="23"/>
        <v>4</v>
      </c>
    </row>
    <row r="79" spans="1:18" x14ac:dyDescent="0.35">
      <c r="A79" s="65" t="s">
        <v>339</v>
      </c>
      <c r="B79" s="132"/>
      <c r="C79" t="s">
        <v>104</v>
      </c>
      <c r="D79" s="132" t="s">
        <v>340</v>
      </c>
      <c r="E79" s="116" t="s">
        <v>337</v>
      </c>
      <c r="F79" s="120" t="s">
        <v>337</v>
      </c>
      <c r="G79" s="17" t="s">
        <v>87</v>
      </c>
      <c r="H79" s="17">
        <v>2</v>
      </c>
      <c r="I79" s="124" t="s">
        <v>87</v>
      </c>
      <c r="J79" s="128">
        <v>2</v>
      </c>
      <c r="K79" s="17" t="s">
        <v>87</v>
      </c>
      <c r="L79" s="28">
        <v>2</v>
      </c>
      <c r="M79" s="29">
        <f t="shared" si="7"/>
        <v>4</v>
      </c>
      <c r="N79" s="17" t="s">
        <v>96</v>
      </c>
      <c r="O79" s="28">
        <f t="shared" si="0"/>
        <v>8</v>
      </c>
      <c r="P79" s="65" t="s">
        <v>341</v>
      </c>
      <c r="Q79" s="17">
        <v>1</v>
      </c>
      <c r="R79" s="28">
        <f t="shared" si="1"/>
        <v>4</v>
      </c>
    </row>
    <row r="80" spans="1:18" x14ac:dyDescent="0.35">
      <c r="A80" s="65" t="s">
        <v>342</v>
      </c>
      <c r="B80" s="132"/>
      <c r="C80" t="s">
        <v>104</v>
      </c>
      <c r="D80" s="132" t="s">
        <v>343</v>
      </c>
      <c r="E80" s="116" t="s">
        <v>337</v>
      </c>
      <c r="F80" s="120" t="s">
        <v>337</v>
      </c>
      <c r="G80" s="17" t="s">
        <v>87</v>
      </c>
      <c r="H80" s="17">
        <v>2</v>
      </c>
      <c r="I80" s="124" t="s">
        <v>86</v>
      </c>
      <c r="J80" s="128">
        <v>3</v>
      </c>
      <c r="K80" s="17" t="s">
        <v>87</v>
      </c>
      <c r="L80" s="28">
        <v>2</v>
      </c>
      <c r="M80" s="29">
        <f t="shared" si="7"/>
        <v>6</v>
      </c>
      <c r="N80" s="17" t="s">
        <v>88</v>
      </c>
      <c r="O80" s="28">
        <f t="shared" si="0"/>
        <v>12</v>
      </c>
      <c r="P80" s="65" t="s">
        <v>344</v>
      </c>
      <c r="Q80" s="17">
        <v>1</v>
      </c>
      <c r="R80" s="28">
        <f t="shared" si="1"/>
        <v>4</v>
      </c>
    </row>
    <row r="81" spans="1:19" x14ac:dyDescent="0.35">
      <c r="A81" s="65" t="s">
        <v>345</v>
      </c>
      <c r="B81" s="132" t="s">
        <v>346</v>
      </c>
      <c r="C81" t="s">
        <v>104</v>
      </c>
      <c r="D81" s="132" t="s">
        <v>347</v>
      </c>
      <c r="E81" s="116" t="s">
        <v>126</v>
      </c>
      <c r="F81" s="120" t="s">
        <v>331</v>
      </c>
      <c r="G81" s="17" t="s">
        <v>86</v>
      </c>
      <c r="H81" s="17">
        <v>3</v>
      </c>
      <c r="I81" s="124" t="s">
        <v>86</v>
      </c>
      <c r="J81" s="128">
        <v>3</v>
      </c>
      <c r="K81" s="17" t="s">
        <v>114</v>
      </c>
      <c r="L81" s="28">
        <v>4</v>
      </c>
      <c r="M81" s="29">
        <f t="shared" si="7"/>
        <v>12</v>
      </c>
      <c r="N81" s="17" t="s">
        <v>96</v>
      </c>
      <c r="O81" s="28">
        <f t="shared" si="0"/>
        <v>36</v>
      </c>
      <c r="P81" s="65" t="s">
        <v>348</v>
      </c>
      <c r="Q81" s="17">
        <v>1</v>
      </c>
      <c r="R81" s="28">
        <f t="shared" si="1"/>
        <v>12</v>
      </c>
    </row>
    <row r="82" spans="1:19" x14ac:dyDescent="0.35">
      <c r="A82" s="65" t="s">
        <v>349</v>
      </c>
      <c r="B82" s="132" t="s">
        <v>350</v>
      </c>
      <c r="C82" t="s">
        <v>104</v>
      </c>
      <c r="D82" s="132" t="s">
        <v>351</v>
      </c>
      <c r="E82" s="116" t="s">
        <v>337</v>
      </c>
      <c r="F82" s="120" t="s">
        <v>337</v>
      </c>
      <c r="G82" s="17" t="s">
        <v>87</v>
      </c>
      <c r="H82" s="17">
        <v>2</v>
      </c>
      <c r="I82" s="124" t="s">
        <v>87</v>
      </c>
      <c r="J82" s="128">
        <v>2</v>
      </c>
      <c r="K82" s="17" t="s">
        <v>87</v>
      </c>
      <c r="L82" s="28">
        <v>2</v>
      </c>
      <c r="M82" s="29">
        <f t="shared" si="7"/>
        <v>4</v>
      </c>
      <c r="N82" s="17" t="s">
        <v>96</v>
      </c>
      <c r="O82" s="28">
        <f t="shared" si="0"/>
        <v>8</v>
      </c>
      <c r="P82" s="65" t="s">
        <v>352</v>
      </c>
      <c r="Q82" s="17">
        <v>1</v>
      </c>
      <c r="R82" s="28">
        <f t="shared" si="1"/>
        <v>4</v>
      </c>
    </row>
    <row r="83" spans="1:19" x14ac:dyDescent="0.35">
      <c r="A83" s="65" t="s">
        <v>353</v>
      </c>
      <c r="B83" s="132"/>
      <c r="C83" t="s">
        <v>104</v>
      </c>
      <c r="D83" s="132" t="s">
        <v>354</v>
      </c>
      <c r="E83" s="116" t="s">
        <v>331</v>
      </c>
      <c r="F83" s="120" t="s">
        <v>331</v>
      </c>
      <c r="G83" s="17" t="s">
        <v>114</v>
      </c>
      <c r="H83" s="17">
        <v>4</v>
      </c>
      <c r="I83" s="124" t="s">
        <v>87</v>
      </c>
      <c r="J83" s="128">
        <v>2</v>
      </c>
      <c r="K83" s="17" t="s">
        <v>114</v>
      </c>
      <c r="L83" s="28">
        <v>4</v>
      </c>
      <c r="M83" s="29">
        <f t="shared" si="7"/>
        <v>8</v>
      </c>
      <c r="N83" s="17" t="s">
        <v>96</v>
      </c>
      <c r="O83" s="28">
        <f t="shared" ref="O83" si="24">H83*M83</f>
        <v>32</v>
      </c>
      <c r="P83" s="65" t="s">
        <v>355</v>
      </c>
      <c r="Q83" s="17">
        <v>2</v>
      </c>
      <c r="R83" s="28">
        <f t="shared" ref="R83" si="25">Q83*L83*H83</f>
        <v>32</v>
      </c>
    </row>
    <row r="84" spans="1:19" ht="15" thickBot="1" x14ac:dyDescent="0.4">
      <c r="A84" s="67" t="s">
        <v>356</v>
      </c>
      <c r="B84" s="134"/>
      <c r="C84" s="32" t="s">
        <v>104</v>
      </c>
      <c r="D84" s="134" t="s">
        <v>357</v>
      </c>
      <c r="E84" s="118" t="s">
        <v>331</v>
      </c>
      <c r="F84" s="122" t="s">
        <v>331</v>
      </c>
      <c r="G84" s="31" t="s">
        <v>87</v>
      </c>
      <c r="H84" s="31">
        <v>2</v>
      </c>
      <c r="I84" s="126" t="s">
        <v>86</v>
      </c>
      <c r="J84" s="130">
        <v>3</v>
      </c>
      <c r="K84" s="31" t="s">
        <v>87</v>
      </c>
      <c r="L84" s="33">
        <v>2</v>
      </c>
      <c r="M84" s="30">
        <f t="shared" ref="M84" si="26">J84*L84</f>
        <v>6</v>
      </c>
      <c r="N84" s="31" t="s">
        <v>96</v>
      </c>
      <c r="O84" s="33">
        <f t="shared" ref="O84" si="27">H84*M84</f>
        <v>12</v>
      </c>
      <c r="P84" s="67" t="s">
        <v>358</v>
      </c>
      <c r="Q84" s="31">
        <v>2</v>
      </c>
      <c r="R84" s="33">
        <f t="shared" ref="R84" si="28">Q84*L84*H84</f>
        <v>8</v>
      </c>
    </row>
    <row r="85" spans="1:19" ht="15" thickBot="1" x14ac:dyDescent="0.4"/>
    <row r="86" spans="1:19" ht="15" thickBot="1" x14ac:dyDescent="0.4">
      <c r="N86" s="238" t="s">
        <v>359</v>
      </c>
      <c r="O86" s="239"/>
      <c r="P86" s="102"/>
      <c r="Q86" s="240" t="s">
        <v>360</v>
      </c>
      <c r="R86" s="241"/>
    </row>
    <row r="87" spans="1:19" x14ac:dyDescent="0.35">
      <c r="D87" s="137" t="s">
        <v>361</v>
      </c>
      <c r="E87" s="138" t="s">
        <v>66</v>
      </c>
      <c r="F87" s="139" t="s">
        <v>71</v>
      </c>
      <c r="N87" s="150" t="s">
        <v>362</v>
      </c>
      <c r="O87" s="55">
        <f>COUNTIF(O7:O84,"&gt;=75")</f>
        <v>0</v>
      </c>
      <c r="P87" t="s">
        <v>363</v>
      </c>
      <c r="Q87" s="154"/>
      <c r="R87" s="56">
        <f>COUNTIF(R7:R84,"&gt;=75")</f>
        <v>0</v>
      </c>
    </row>
    <row r="88" spans="1:19" x14ac:dyDescent="0.35">
      <c r="D88" s="65" t="s">
        <v>364</v>
      </c>
      <c r="E88" s="68">
        <v>3</v>
      </c>
      <c r="F88" s="28">
        <v>2</v>
      </c>
      <c r="N88" s="151" t="s">
        <v>365</v>
      </c>
      <c r="O88" s="34">
        <f>COUNTIF(O7:O84,"&lt;=60")</f>
        <v>78</v>
      </c>
      <c r="P88" s="148"/>
      <c r="Q88" s="155"/>
      <c r="R88" s="57">
        <f>COUNTIF(R7:R84,"&lt;=60")</f>
        <v>78</v>
      </c>
    </row>
    <row r="89" spans="1:19" x14ac:dyDescent="0.35">
      <c r="D89" s="65" t="s">
        <v>94</v>
      </c>
      <c r="E89" s="68">
        <v>3</v>
      </c>
      <c r="F89" s="28">
        <v>3</v>
      </c>
      <c r="N89" s="151" t="s">
        <v>366</v>
      </c>
      <c r="O89" s="34">
        <f>COUNTIF(O7:O84,"&gt;=20")</f>
        <v>29</v>
      </c>
      <c r="P89" s="148"/>
      <c r="Q89" s="155"/>
      <c r="R89" s="57">
        <f>COUNTIF(R7:R84,"&gt;=20")</f>
        <v>2</v>
      </c>
    </row>
    <row r="90" spans="1:19" x14ac:dyDescent="0.35">
      <c r="D90" s="65" t="s">
        <v>367</v>
      </c>
      <c r="E90" s="68">
        <v>2</v>
      </c>
      <c r="F90" s="28">
        <v>3</v>
      </c>
      <c r="N90" s="152" t="s">
        <v>368</v>
      </c>
      <c r="O90" s="35">
        <f>O88-O91</f>
        <v>28</v>
      </c>
      <c r="P90" s="149"/>
      <c r="Q90" s="156"/>
      <c r="R90" s="58">
        <f>R88-R91</f>
        <v>2</v>
      </c>
    </row>
    <row r="91" spans="1:19" x14ac:dyDescent="0.35">
      <c r="D91" s="65" t="s">
        <v>126</v>
      </c>
      <c r="E91" s="68">
        <v>3</v>
      </c>
      <c r="F91" s="28">
        <v>3</v>
      </c>
      <c r="N91" s="153" t="s">
        <v>369</v>
      </c>
      <c r="O91" s="36">
        <f>COUNTIF(O7:O84,"&lt;=20")</f>
        <v>50</v>
      </c>
      <c r="P91" s="148"/>
      <c r="Q91" s="155"/>
      <c r="R91" s="59">
        <f>COUNTIF(R7:R84,"&lt;=20")</f>
        <v>76</v>
      </c>
    </row>
    <row r="92" spans="1:19" ht="15" thickBot="1" x14ac:dyDescent="0.4">
      <c r="D92" s="65" t="s">
        <v>164</v>
      </c>
      <c r="E92" s="68">
        <v>1</v>
      </c>
      <c r="F92" s="28">
        <v>1</v>
      </c>
      <c r="N92" s="30" t="s">
        <v>370</v>
      </c>
      <c r="O92" s="69">
        <f>O91+O90+O87</f>
        <v>78</v>
      </c>
      <c r="P92" s="32"/>
      <c r="Q92" s="126"/>
      <c r="R92" s="157">
        <f>R91+R90+R87</f>
        <v>78</v>
      </c>
    </row>
    <row r="93" spans="1:19" x14ac:dyDescent="0.35">
      <c r="D93" s="65" t="s">
        <v>337</v>
      </c>
      <c r="E93" s="68">
        <v>2</v>
      </c>
      <c r="F93" s="28">
        <v>2</v>
      </c>
    </row>
    <row r="94" spans="1:19" ht="15" thickBot="1" x14ac:dyDescent="0.4">
      <c r="D94" s="65" t="s">
        <v>371</v>
      </c>
      <c r="E94" s="68">
        <v>4</v>
      </c>
      <c r="F94" s="28">
        <v>4</v>
      </c>
    </row>
    <row r="95" spans="1:19" ht="15" thickBot="1" x14ac:dyDescent="0.4">
      <c r="D95" s="67" t="s">
        <v>372</v>
      </c>
      <c r="E95" s="69">
        <v>3</v>
      </c>
      <c r="F95" s="33">
        <v>2</v>
      </c>
      <c r="N95" s="145"/>
      <c r="O95" s="146" t="s">
        <v>373</v>
      </c>
      <c r="P95" s="135" t="s">
        <v>374</v>
      </c>
      <c r="Q95" s="146"/>
      <c r="R95" s="146" t="s">
        <v>375</v>
      </c>
      <c r="S95" s="147" t="s">
        <v>374</v>
      </c>
    </row>
    <row r="96" spans="1:19" x14ac:dyDescent="0.35">
      <c r="N96" s="141" t="s">
        <v>376</v>
      </c>
      <c r="O96" s="142">
        <f>COUNTIF(O7:O84,"&lt;=10")</f>
        <v>12</v>
      </c>
      <c r="P96" s="143"/>
      <c r="Q96" s="142"/>
      <c r="R96" s="142">
        <f>COUNTIF(R7:R84,"&lt;=10")</f>
        <v>47</v>
      </c>
      <c r="S96" s="144"/>
    </row>
    <row r="97" spans="5:19" x14ac:dyDescent="0.35">
      <c r="E97" s="17"/>
      <c r="F97" s="17"/>
      <c r="N97" s="45" t="s">
        <v>377</v>
      </c>
      <c r="O97" s="37">
        <f>COUNTIF(O7:O84,"&lt;=15")-O96</f>
        <v>17</v>
      </c>
      <c r="P97" s="38"/>
      <c r="Q97" s="37"/>
      <c r="R97" s="37">
        <f>COUNTIF(R8:R84,"&lt;=15")-R96</f>
        <v>9</v>
      </c>
      <c r="S97" s="46"/>
    </row>
    <row r="98" spans="5:19" x14ac:dyDescent="0.35">
      <c r="N98" s="45" t="s">
        <v>378</v>
      </c>
      <c r="O98" s="37">
        <f>COUNTIF(O7:O82,"&lt;=20")-O96-O97</f>
        <v>20</v>
      </c>
      <c r="P98" s="60">
        <f>SUM(O96:O98)</f>
        <v>49</v>
      </c>
      <c r="Q98" s="37"/>
      <c r="R98" s="37">
        <f>COUNTIF(R7:R84,"&lt;=20")-R96-R97</f>
        <v>20</v>
      </c>
      <c r="S98" s="61">
        <f>SUM(R96:R98)</f>
        <v>76</v>
      </c>
    </row>
    <row r="99" spans="5:19" x14ac:dyDescent="0.35">
      <c r="N99" s="45" t="s">
        <v>379</v>
      </c>
      <c r="O99" s="40">
        <f>COUNTIF(O7:O84,"&lt;=25")-O98-O96-O97</f>
        <v>3</v>
      </c>
      <c r="P99" s="38"/>
      <c r="Q99" s="40"/>
      <c r="R99" s="40">
        <f>COUNTIF(R7:R84,"&lt;=25")-R98-R96-R97</f>
        <v>0</v>
      </c>
      <c r="S99" s="46"/>
    </row>
    <row r="100" spans="5:19" x14ac:dyDescent="0.35">
      <c r="N100" s="45" t="s">
        <v>380</v>
      </c>
      <c r="O100" s="40">
        <f>COUNTIF(O7:O84,"&lt;=30")-O99-O98-O96-O97</f>
        <v>23</v>
      </c>
      <c r="P100" s="38"/>
      <c r="Q100" s="40"/>
      <c r="R100" s="40">
        <f>COUNTIF(R7:R84,"&lt;=30")-R99-R98-R96-R97</f>
        <v>0</v>
      </c>
      <c r="S100" s="46"/>
    </row>
    <row r="101" spans="5:19" x14ac:dyDescent="0.35">
      <c r="N101" s="45" t="s">
        <v>381</v>
      </c>
      <c r="O101" s="40">
        <f>COUNTIF(O7:O82,"&lt;=40")-O100-O99-O98-O96-O97</f>
        <v>1</v>
      </c>
      <c r="P101" s="38"/>
      <c r="Q101" s="40"/>
      <c r="R101" s="40">
        <f>COUNTIF(R7:R84,"&lt;=40")-R100-R99-R98-R96-R97</f>
        <v>2</v>
      </c>
      <c r="S101" s="46"/>
    </row>
    <row r="102" spans="5:19" x14ac:dyDescent="0.35">
      <c r="N102" s="45" t="s">
        <v>382</v>
      </c>
      <c r="O102" s="40">
        <f>COUNTIF(O7:O84,"&lt;=45")-O101-O100-O99-O98-O96-O97</f>
        <v>2</v>
      </c>
      <c r="P102" s="38"/>
      <c r="Q102" s="40"/>
      <c r="R102" s="40">
        <f>COUNTIF(R7:R84,"&lt;=45")-R101-R100-R99-R98-R96-R97</f>
        <v>0</v>
      </c>
      <c r="S102" s="46"/>
    </row>
    <row r="103" spans="5:19" x14ac:dyDescent="0.35">
      <c r="N103" s="45" t="s">
        <v>383</v>
      </c>
      <c r="O103" s="40">
        <f>COUNTIF(O7:O84,"&lt;=50")-O102-O101-O100-O99-O98-O96-O97</f>
        <v>0</v>
      </c>
      <c r="P103" s="38"/>
      <c r="Q103" s="40"/>
      <c r="R103" s="40">
        <f>COUNTIF(R7:R84,"&lt;=50")-R102-R101-R100-R99-R98-R96-R97</f>
        <v>0</v>
      </c>
      <c r="S103" s="46"/>
    </row>
    <row r="104" spans="5:19" x14ac:dyDescent="0.35">
      <c r="N104" s="45" t="s">
        <v>384</v>
      </c>
      <c r="O104" s="40">
        <f>COUNTIF(O7:O84,"&lt;=60")-O103-O102-O101-O100-O99-O97-O98-O96</f>
        <v>0</v>
      </c>
      <c r="P104" s="41">
        <f>SUM(O99:O104)</f>
        <v>29</v>
      </c>
      <c r="Q104" s="40"/>
      <c r="R104" s="40">
        <f>COUNTIF(R7:R84,"&lt;=60")-R103-R102-R101-R100-R99-R97-R98-R96</f>
        <v>0</v>
      </c>
      <c r="S104" s="48">
        <f>SUM(R99:R104)</f>
        <v>2</v>
      </c>
    </row>
    <row r="105" spans="5:19" x14ac:dyDescent="0.35">
      <c r="N105" s="45" t="s">
        <v>385</v>
      </c>
      <c r="O105" s="42">
        <f>COUNTIF(O7:O82,"&gt;60")</f>
        <v>0</v>
      </c>
      <c r="P105" s="39">
        <f>SUM(O105)</f>
        <v>0</v>
      </c>
      <c r="Q105" s="42"/>
      <c r="R105" s="42">
        <f>COUNTIF(R7:R84,"&gt;60")</f>
        <v>0</v>
      </c>
      <c r="S105" s="47">
        <f>SUM(R103:R105)</f>
        <v>0</v>
      </c>
    </row>
    <row r="106" spans="5:19" x14ac:dyDescent="0.35">
      <c r="N106" s="49"/>
      <c r="O106" s="43"/>
      <c r="P106" s="44"/>
      <c r="Q106" s="43"/>
      <c r="R106" s="43"/>
      <c r="S106" s="50"/>
    </row>
    <row r="107" spans="5:19" x14ac:dyDescent="0.35">
      <c r="N107" s="45" t="s">
        <v>370</v>
      </c>
      <c r="O107" s="34">
        <f>SUM(O96:O105)</f>
        <v>78</v>
      </c>
      <c r="P107" s="140">
        <f>SUM(P98:P105)</f>
        <v>78</v>
      </c>
      <c r="Q107" s="34"/>
      <c r="R107" s="34">
        <f>SUM(R96:R105)</f>
        <v>78</v>
      </c>
      <c r="S107" s="57">
        <f>SUM(S96:S105)</f>
        <v>78</v>
      </c>
    </row>
    <row r="108" spans="5:19" ht="15" thickBot="1" x14ac:dyDescent="0.4">
      <c r="N108" s="51"/>
      <c r="O108" s="52"/>
      <c r="P108" s="53"/>
      <c r="Q108" s="52"/>
      <c r="R108" s="52"/>
      <c r="S108" s="54"/>
    </row>
  </sheetData>
  <mergeCells count="16">
    <mergeCell ref="A2:A5"/>
    <mergeCell ref="E5:F5"/>
    <mergeCell ref="I5:J5"/>
    <mergeCell ref="K5:L5"/>
    <mergeCell ref="G5:H5"/>
    <mergeCell ref="D2:D5"/>
    <mergeCell ref="E4:F4"/>
    <mergeCell ref="I4:J4"/>
    <mergeCell ref="K4:L4"/>
    <mergeCell ref="G4:H4"/>
    <mergeCell ref="N86:O86"/>
    <mergeCell ref="Q86:R86"/>
    <mergeCell ref="Q4:R4"/>
    <mergeCell ref="C2:C5"/>
    <mergeCell ref="B2:B5"/>
    <mergeCell ref="M4:O4"/>
  </mergeCells>
  <phoneticPr fontId="8" type="noConversion"/>
  <conditionalFormatting sqref="O7:O84 R7:R84">
    <cfRule type="cellIs" dxfId="15" priority="94" operator="between">
      <formula>60</formula>
      <formula>75</formula>
    </cfRule>
  </conditionalFormatting>
  <conditionalFormatting sqref="O7:O84 R7:R84">
    <cfRule type="cellIs" dxfId="14" priority="93" operator="between">
      <formula>25</formula>
      <formula>60</formula>
    </cfRule>
  </conditionalFormatting>
  <conditionalFormatting sqref="O7:O84">
    <cfRule type="cellIs" dxfId="13" priority="88" operator="between">
      <formula>25</formula>
      <formula>50</formula>
    </cfRule>
    <cfRule type="cellIs" dxfId="12" priority="89" operator="between">
      <formula>25</formula>
      <formula>50</formula>
    </cfRule>
    <cfRule type="cellIs" dxfId="11" priority="90" operator="between">
      <formula>25</formula>
      <formula>40</formula>
    </cfRule>
  </conditionalFormatting>
  <conditionalFormatting sqref="R7:R84">
    <cfRule type="cellIs" dxfId="10" priority="87" operator="between">
      <formula>25</formula>
      <formula>50</formula>
    </cfRule>
  </conditionalFormatting>
  <conditionalFormatting sqref="O7:O84">
    <cfRule type="cellIs" dxfId="9" priority="86" operator="greaterThan">
      <formula>50</formula>
    </cfRule>
  </conditionalFormatting>
  <conditionalFormatting sqref="O7:O84">
    <cfRule type="cellIs" dxfId="8" priority="8" operator="between">
      <formula>20</formula>
      <formula>60</formula>
    </cfRule>
    <cfRule type="cellIs" dxfId="7" priority="9" operator="between">
      <formula>25</formula>
      <formula>50</formula>
    </cfRule>
    <cfRule type="cellIs" dxfId="6" priority="10" operator="between">
      <formula>25</formula>
      <formula>50</formula>
    </cfRule>
  </conditionalFormatting>
  <conditionalFormatting sqref="R7:R84">
    <cfRule type="cellIs" dxfId="5" priority="7" operator="between">
      <formula>20</formula>
      <formula>60</formula>
    </cfRule>
  </conditionalFormatting>
  <conditionalFormatting sqref="O7:O84 R7:R84">
    <cfRule type="cellIs" dxfId="4" priority="6" operator="lessThan">
      <formula>20</formula>
    </cfRule>
  </conditionalFormatting>
  <conditionalFormatting sqref="O73:O74">
    <cfRule type="cellIs" dxfId="3" priority="1" operator="lessThan">
      <formula>75</formula>
    </cfRule>
    <cfRule type="cellIs" dxfId="2" priority="2" operator="lessThan">
      <formula>60</formula>
    </cfRule>
    <cfRule type="cellIs" dxfId="1" priority="3" operator="between">
      <formula>60</formula>
      <formula>70</formula>
    </cfRule>
    <cfRule type="cellIs" dxfId="0" priority="4" operator="greaterThan">
      <formula>60</formula>
    </cfRule>
  </conditionalFormatting>
  <pageMargins left="0.7" right="0.7" top="0.75" bottom="0.75" header="0.3" footer="0.3"/>
  <pageSetup paperSize="9" scale="29" orientation="landscape" horizontalDpi="360" verticalDpi="36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2:AC72"/>
  <sheetViews>
    <sheetView showGridLines="0" topLeftCell="G66" zoomScale="148" zoomScaleNormal="90" workbookViewId="0">
      <selection activeCell="F16" sqref="F16:H19"/>
    </sheetView>
  </sheetViews>
  <sheetFormatPr defaultColWidth="8.81640625" defaultRowHeight="10.5" x14ac:dyDescent="0.25"/>
  <cols>
    <col min="1" max="1" width="2.1796875" style="70" customWidth="1"/>
    <col min="2" max="2" width="8.81640625" style="70"/>
    <col min="3" max="3" width="16.81640625" style="70" customWidth="1"/>
    <col min="4" max="4" width="74.54296875" style="70" customWidth="1"/>
    <col min="5" max="5" width="8.81640625" style="70"/>
    <col min="6" max="6" width="8.81640625" style="72"/>
    <col min="7" max="7" width="10" style="72" bestFit="1" customWidth="1"/>
    <col min="8" max="8" width="11.26953125" style="72" bestFit="1" customWidth="1"/>
    <col min="9" max="13" width="8.81640625" style="72"/>
    <col min="14" max="14" width="16.7265625" style="72" bestFit="1" customWidth="1"/>
    <col min="15" max="16384" width="8.81640625" style="70"/>
  </cols>
  <sheetData>
    <row r="2" spans="2:15" x14ac:dyDescent="0.25">
      <c r="B2" s="71" t="s">
        <v>386</v>
      </c>
    </row>
    <row r="4" spans="2:15" x14ac:dyDescent="0.25">
      <c r="C4" s="70" t="s">
        <v>387</v>
      </c>
      <c r="D4" s="70" t="s">
        <v>388</v>
      </c>
    </row>
    <row r="5" spans="2:15" x14ac:dyDescent="0.25">
      <c r="C5" s="70" t="s">
        <v>389</v>
      </c>
      <c r="D5" s="70" t="s">
        <v>390</v>
      </c>
    </row>
    <row r="7" spans="2:15" x14ac:dyDescent="0.25">
      <c r="B7" s="71" t="s">
        <v>69</v>
      </c>
      <c r="D7" s="71" t="s">
        <v>54</v>
      </c>
    </row>
    <row r="8" spans="2:15" x14ac:dyDescent="0.25">
      <c r="B8" s="73" t="s">
        <v>391</v>
      </c>
      <c r="C8" s="73" t="s">
        <v>392</v>
      </c>
      <c r="D8" s="73" t="s">
        <v>393</v>
      </c>
      <c r="F8" s="70"/>
      <c r="G8" s="70"/>
      <c r="I8" s="70"/>
      <c r="J8" s="70"/>
      <c r="K8" s="70"/>
      <c r="L8" s="70"/>
      <c r="M8" s="70"/>
    </row>
    <row r="9" spans="2:15" x14ac:dyDescent="0.25">
      <c r="B9" s="73">
        <v>1</v>
      </c>
      <c r="C9" s="73" t="s">
        <v>394</v>
      </c>
      <c r="D9" s="73" t="s">
        <v>395</v>
      </c>
      <c r="F9" s="70"/>
      <c r="G9" s="70"/>
      <c r="I9" s="70"/>
      <c r="J9" s="70"/>
      <c r="K9" s="70"/>
      <c r="L9" s="70"/>
      <c r="M9" s="70"/>
    </row>
    <row r="10" spans="2:15" x14ac:dyDescent="0.25">
      <c r="B10" s="73">
        <v>2</v>
      </c>
      <c r="C10" s="73" t="s">
        <v>396</v>
      </c>
      <c r="D10" s="73" t="s">
        <v>397</v>
      </c>
    </row>
    <row r="11" spans="2:15" x14ac:dyDescent="0.25">
      <c r="B11" s="73">
        <v>3</v>
      </c>
      <c r="C11" s="73" t="s">
        <v>398</v>
      </c>
      <c r="D11" s="73" t="s">
        <v>399</v>
      </c>
    </row>
    <row r="12" spans="2:15" x14ac:dyDescent="0.25">
      <c r="B12" s="73">
        <v>4</v>
      </c>
      <c r="C12" s="73" t="s">
        <v>400</v>
      </c>
      <c r="D12" s="73" t="s">
        <v>401</v>
      </c>
    </row>
    <row r="13" spans="2:15" x14ac:dyDescent="0.25">
      <c r="B13" s="74">
        <v>5</v>
      </c>
      <c r="C13" s="74" t="s">
        <v>402</v>
      </c>
      <c r="D13" s="74" t="s">
        <v>403</v>
      </c>
    </row>
    <row r="14" spans="2:15" x14ac:dyDescent="0.25">
      <c r="B14" s="75"/>
      <c r="C14" s="75"/>
      <c r="D14" s="75"/>
    </row>
    <row r="15" spans="2:15" x14ac:dyDescent="0.25">
      <c r="B15" s="76" t="s">
        <v>71</v>
      </c>
      <c r="C15" s="75"/>
      <c r="D15" s="76" t="s">
        <v>55</v>
      </c>
    </row>
    <row r="16" spans="2:15" x14ac:dyDescent="0.25">
      <c r="B16" s="73" t="s">
        <v>391</v>
      </c>
      <c r="C16" s="73" t="s">
        <v>392</v>
      </c>
      <c r="D16" s="73" t="s">
        <v>393</v>
      </c>
      <c r="F16" s="263"/>
      <c r="G16" s="263"/>
      <c r="H16" s="263"/>
      <c r="I16" s="264" t="s">
        <v>404</v>
      </c>
      <c r="J16" s="264"/>
      <c r="K16" s="264"/>
      <c r="L16" s="264"/>
      <c r="M16" s="264"/>
      <c r="N16" s="77"/>
      <c r="O16" s="78"/>
    </row>
    <row r="17" spans="2:15" x14ac:dyDescent="0.25">
      <c r="B17" s="73">
        <v>1</v>
      </c>
      <c r="C17" s="73" t="s">
        <v>394</v>
      </c>
      <c r="D17" s="73" t="s">
        <v>405</v>
      </c>
      <c r="F17" s="263"/>
      <c r="G17" s="263"/>
      <c r="H17" s="263"/>
      <c r="I17" s="264"/>
      <c r="J17" s="264"/>
      <c r="K17" s="264"/>
      <c r="L17" s="264"/>
      <c r="M17" s="264"/>
      <c r="N17" s="77"/>
      <c r="O17" s="78"/>
    </row>
    <row r="18" spans="2:15" ht="49" x14ac:dyDescent="0.25">
      <c r="B18" s="73">
        <v>2</v>
      </c>
      <c r="C18" s="73" t="s">
        <v>396</v>
      </c>
      <c r="D18" s="73" t="s">
        <v>406</v>
      </c>
      <c r="F18" s="263"/>
      <c r="G18" s="263"/>
      <c r="H18" s="263"/>
      <c r="I18" s="79" t="s">
        <v>407</v>
      </c>
      <c r="J18" s="79" t="s">
        <v>408</v>
      </c>
      <c r="K18" s="79" t="s">
        <v>409</v>
      </c>
      <c r="L18" s="79" t="s">
        <v>410</v>
      </c>
      <c r="M18" s="79" t="s">
        <v>411</v>
      </c>
      <c r="N18" s="77"/>
      <c r="O18" s="78"/>
    </row>
    <row r="19" spans="2:15" x14ac:dyDescent="0.25">
      <c r="B19" s="73">
        <v>3</v>
      </c>
      <c r="C19" s="73" t="s">
        <v>398</v>
      </c>
      <c r="D19" s="73" t="s">
        <v>412</v>
      </c>
      <c r="F19" s="263"/>
      <c r="G19" s="263"/>
      <c r="H19" s="263"/>
      <c r="I19" s="80">
        <v>1</v>
      </c>
      <c r="J19" s="80">
        <v>2</v>
      </c>
      <c r="K19" s="80">
        <v>3</v>
      </c>
      <c r="L19" s="80">
        <v>4</v>
      </c>
      <c r="M19" s="80">
        <v>5</v>
      </c>
      <c r="N19" s="77"/>
      <c r="O19" s="78"/>
    </row>
    <row r="20" spans="2:15" x14ac:dyDescent="0.25">
      <c r="B20" s="73">
        <v>4</v>
      </c>
      <c r="C20" s="73" t="s">
        <v>400</v>
      </c>
      <c r="D20" s="73" t="s">
        <v>413</v>
      </c>
      <c r="F20" s="262" t="s">
        <v>414</v>
      </c>
      <c r="G20" s="80" t="s">
        <v>415</v>
      </c>
      <c r="H20" s="80">
        <v>25</v>
      </c>
      <c r="I20" s="81">
        <f>I19*H20</f>
        <v>25</v>
      </c>
      <c r="J20" s="81">
        <f>J19*H20</f>
        <v>50</v>
      </c>
      <c r="K20" s="82">
        <f>K19*H20</f>
        <v>75</v>
      </c>
      <c r="L20" s="82">
        <f>L19*H20</f>
        <v>100</v>
      </c>
      <c r="M20" s="83">
        <f>M19*H20</f>
        <v>125</v>
      </c>
      <c r="N20" s="80" t="s">
        <v>416</v>
      </c>
      <c r="O20" s="78"/>
    </row>
    <row r="21" spans="2:15" x14ac:dyDescent="0.25">
      <c r="B21" s="74">
        <v>5</v>
      </c>
      <c r="C21" s="74" t="s">
        <v>402</v>
      </c>
      <c r="D21" s="74" t="s">
        <v>417</v>
      </c>
      <c r="F21" s="262"/>
      <c r="G21" s="80" t="s">
        <v>418</v>
      </c>
      <c r="H21" s="80">
        <v>20</v>
      </c>
      <c r="I21" s="81">
        <f>I19*H21</f>
        <v>20</v>
      </c>
      <c r="J21" s="81">
        <f>J19*H21</f>
        <v>40</v>
      </c>
      <c r="K21" s="81">
        <f>K19*H21</f>
        <v>60</v>
      </c>
      <c r="L21" s="82">
        <f>L19*H21</f>
        <v>80</v>
      </c>
      <c r="M21" s="83">
        <f>M19*H21</f>
        <v>100</v>
      </c>
      <c r="N21" s="80" t="s">
        <v>419</v>
      </c>
      <c r="O21" s="78"/>
    </row>
    <row r="22" spans="2:15" ht="12" x14ac:dyDescent="0.25">
      <c r="B22" s="84"/>
      <c r="C22" s="84"/>
      <c r="D22" s="84"/>
      <c r="F22" s="262"/>
      <c r="G22" s="80" t="s">
        <v>420</v>
      </c>
      <c r="H22" s="80">
        <v>15</v>
      </c>
      <c r="I22" s="85">
        <f>I19*H22</f>
        <v>15</v>
      </c>
      <c r="J22" s="81">
        <f>J19*H22</f>
        <v>30</v>
      </c>
      <c r="K22" s="81">
        <f>K19*H22</f>
        <v>45</v>
      </c>
      <c r="L22" s="81">
        <f>L19*H22</f>
        <v>60</v>
      </c>
      <c r="M22" s="83">
        <f>M19*H22</f>
        <v>75</v>
      </c>
      <c r="N22" s="80" t="s">
        <v>421</v>
      </c>
      <c r="O22" s="78"/>
    </row>
    <row r="23" spans="2:15" ht="12" x14ac:dyDescent="0.25">
      <c r="B23" s="71" t="s">
        <v>67</v>
      </c>
      <c r="C23" s="75"/>
      <c r="D23" s="76" t="s">
        <v>53</v>
      </c>
      <c r="F23" s="262"/>
      <c r="G23" s="80" t="s">
        <v>422</v>
      </c>
      <c r="H23" s="80">
        <v>10</v>
      </c>
      <c r="I23" s="85">
        <f>I19*H23</f>
        <v>10</v>
      </c>
      <c r="J23" s="85">
        <f>J19*H23</f>
        <v>20</v>
      </c>
      <c r="K23" s="81">
        <f>K19*H23</f>
        <v>30</v>
      </c>
      <c r="L23" s="81">
        <f>L19*H23</f>
        <v>40</v>
      </c>
      <c r="M23" s="86">
        <f>M19*H23</f>
        <v>50</v>
      </c>
      <c r="N23" s="80" t="s">
        <v>423</v>
      </c>
      <c r="O23" s="78"/>
    </row>
    <row r="24" spans="2:15" ht="12" x14ac:dyDescent="0.25">
      <c r="B24" s="73" t="s">
        <v>391</v>
      </c>
      <c r="C24" s="73" t="s">
        <v>392</v>
      </c>
      <c r="D24" s="73" t="s">
        <v>393</v>
      </c>
      <c r="F24" s="262"/>
      <c r="G24" s="80" t="s">
        <v>424</v>
      </c>
      <c r="H24" s="80">
        <v>5</v>
      </c>
      <c r="I24" s="85">
        <f>I19*H24</f>
        <v>5</v>
      </c>
      <c r="J24" s="85">
        <f>J19*H24</f>
        <v>10</v>
      </c>
      <c r="K24" s="85">
        <f>K19*H24</f>
        <v>15</v>
      </c>
      <c r="L24" s="81">
        <f>L19*H24</f>
        <v>20</v>
      </c>
      <c r="M24" s="86">
        <f>M19*H24</f>
        <v>25</v>
      </c>
      <c r="N24" s="80" t="s">
        <v>425</v>
      </c>
      <c r="O24" s="78"/>
    </row>
    <row r="25" spans="2:15" x14ac:dyDescent="0.25">
      <c r="B25" s="73">
        <v>1</v>
      </c>
      <c r="C25" s="73" t="s">
        <v>426</v>
      </c>
      <c r="D25" s="73" t="s">
        <v>427</v>
      </c>
      <c r="F25" s="77"/>
      <c r="G25" s="77"/>
      <c r="H25" s="77"/>
      <c r="I25" s="77"/>
      <c r="J25" s="77"/>
      <c r="K25" s="77"/>
      <c r="L25" s="77"/>
      <c r="M25" s="77"/>
      <c r="N25" s="77"/>
      <c r="O25" s="78"/>
    </row>
    <row r="26" spans="2:15" x14ac:dyDescent="0.25">
      <c r="B26" s="73">
        <v>2</v>
      </c>
      <c r="C26" s="73" t="s">
        <v>408</v>
      </c>
      <c r="D26" s="73" t="s">
        <v>428</v>
      </c>
    </row>
    <row r="27" spans="2:15" x14ac:dyDescent="0.25">
      <c r="B27" s="73">
        <v>3</v>
      </c>
      <c r="C27" s="73" t="s">
        <v>409</v>
      </c>
      <c r="D27" s="73" t="s">
        <v>429</v>
      </c>
      <c r="F27" s="263"/>
      <c r="G27" s="263"/>
      <c r="H27" s="263"/>
      <c r="I27" s="263"/>
      <c r="J27" s="263"/>
      <c r="K27" s="263"/>
      <c r="L27" s="263"/>
      <c r="M27" s="263"/>
      <c r="N27" s="77"/>
    </row>
    <row r="28" spans="2:15" x14ac:dyDescent="0.25">
      <c r="B28" s="74">
        <v>4</v>
      </c>
      <c r="C28" s="74" t="s">
        <v>410</v>
      </c>
      <c r="D28" s="73" t="s">
        <v>430</v>
      </c>
      <c r="F28" s="263"/>
      <c r="G28" s="263"/>
      <c r="H28" s="263"/>
      <c r="I28" s="263"/>
      <c r="J28" s="263"/>
      <c r="K28" s="263"/>
      <c r="L28" s="263"/>
      <c r="M28" s="263"/>
      <c r="N28" s="77"/>
    </row>
    <row r="29" spans="2:15" x14ac:dyDescent="0.25">
      <c r="B29" s="73">
        <v>5</v>
      </c>
      <c r="C29" s="73" t="s">
        <v>431</v>
      </c>
      <c r="D29" s="73" t="s">
        <v>432</v>
      </c>
      <c r="F29" s="263"/>
      <c r="G29" s="263"/>
      <c r="H29" s="263"/>
      <c r="I29" s="87"/>
      <c r="J29" s="87"/>
      <c r="K29" s="87"/>
      <c r="L29" s="87"/>
      <c r="M29" s="87"/>
      <c r="N29" s="77"/>
    </row>
    <row r="30" spans="2:15" x14ac:dyDescent="0.25">
      <c r="F30" s="263"/>
      <c r="G30" s="263"/>
      <c r="H30" s="263"/>
      <c r="I30" s="77"/>
      <c r="J30" s="77"/>
      <c r="K30" s="77"/>
      <c r="L30" s="77"/>
      <c r="M30" s="77"/>
      <c r="N30" s="77"/>
    </row>
    <row r="31" spans="2:15" x14ac:dyDescent="0.25">
      <c r="G31" s="77"/>
      <c r="H31" s="77"/>
      <c r="I31" s="77"/>
      <c r="J31" s="77"/>
      <c r="K31" s="77"/>
      <c r="L31" s="77"/>
      <c r="M31" s="77"/>
      <c r="N31" s="77"/>
    </row>
    <row r="32" spans="2:15" x14ac:dyDescent="0.25">
      <c r="D32" s="88" t="s">
        <v>433</v>
      </c>
      <c r="G32" s="77"/>
      <c r="H32" s="77"/>
      <c r="I32" s="77"/>
      <c r="J32" s="77"/>
      <c r="K32" s="77"/>
      <c r="L32" s="77"/>
      <c r="M32" s="77"/>
      <c r="N32" s="77"/>
    </row>
    <row r="33" spans="1:14" ht="11" thickBot="1" x14ac:dyDescent="0.3">
      <c r="G33" s="77"/>
      <c r="H33" s="77"/>
      <c r="I33" s="77"/>
      <c r="J33" s="77"/>
      <c r="K33" s="77"/>
      <c r="L33" s="77"/>
      <c r="M33" s="77"/>
      <c r="N33" s="77"/>
    </row>
    <row r="34" spans="1:14" ht="11" thickBot="1" x14ac:dyDescent="0.3">
      <c r="C34" s="89" t="s">
        <v>434</v>
      </c>
      <c r="D34" s="90" t="s">
        <v>435</v>
      </c>
      <c r="G34" s="77"/>
      <c r="H34" s="77"/>
      <c r="I34" s="77"/>
      <c r="J34" s="77"/>
      <c r="K34" s="77"/>
      <c r="L34" s="77"/>
      <c r="M34" s="77"/>
      <c r="N34" s="77"/>
    </row>
    <row r="35" spans="1:14" ht="21" thickBot="1" x14ac:dyDescent="0.3">
      <c r="C35" s="91" t="s">
        <v>436</v>
      </c>
      <c r="D35" s="92" t="s">
        <v>437</v>
      </c>
      <c r="G35" s="77"/>
      <c r="H35" s="77"/>
      <c r="I35" s="77"/>
      <c r="J35" s="77"/>
      <c r="K35" s="77"/>
      <c r="L35" s="77"/>
      <c r="M35" s="77"/>
      <c r="N35" s="77"/>
    </row>
    <row r="36" spans="1:14" ht="11" thickBot="1" x14ac:dyDescent="0.3">
      <c r="C36" s="93" t="s">
        <v>438</v>
      </c>
      <c r="D36" s="94" t="s">
        <v>439</v>
      </c>
    </row>
    <row r="37" spans="1:14" ht="11" thickBot="1" x14ac:dyDescent="0.3">
      <c r="C37" s="95" t="s">
        <v>440</v>
      </c>
      <c r="D37" s="94" t="s">
        <v>441</v>
      </c>
    </row>
    <row r="38" spans="1:14" x14ac:dyDescent="0.25">
      <c r="G38" s="77"/>
      <c r="H38" s="77"/>
      <c r="I38" s="87"/>
      <c r="J38" s="87"/>
      <c r="K38" s="87"/>
      <c r="L38" s="87"/>
      <c r="M38" s="87"/>
      <c r="N38" s="77"/>
    </row>
    <row r="39" spans="1:14" x14ac:dyDescent="0.25">
      <c r="G39" s="77"/>
      <c r="H39" s="77"/>
      <c r="I39" s="77"/>
      <c r="J39" s="77"/>
      <c r="K39" s="77"/>
      <c r="L39" s="77"/>
      <c r="M39" s="77"/>
      <c r="N39" s="77"/>
    </row>
    <row r="40" spans="1:14" x14ac:dyDescent="0.25">
      <c r="A40" s="96"/>
      <c r="G40" s="77"/>
      <c r="H40" s="77"/>
      <c r="I40" s="77"/>
      <c r="J40" s="77"/>
      <c r="K40" s="77"/>
      <c r="L40" s="77"/>
      <c r="M40" s="77"/>
      <c r="N40" s="77"/>
    </row>
    <row r="41" spans="1:14" x14ac:dyDescent="0.25">
      <c r="A41" s="97"/>
      <c r="G41" s="77"/>
      <c r="H41" s="77"/>
      <c r="I41" s="77"/>
      <c r="J41" s="77"/>
      <c r="K41" s="77"/>
      <c r="L41" s="77"/>
      <c r="M41" s="77"/>
      <c r="N41" s="77"/>
    </row>
    <row r="42" spans="1:14" x14ac:dyDescent="0.25">
      <c r="A42" s="97"/>
      <c r="G42" s="77"/>
      <c r="H42" s="77"/>
      <c r="I42" s="77"/>
      <c r="J42" s="77"/>
      <c r="K42" s="77"/>
      <c r="L42" s="77"/>
      <c r="M42" s="77"/>
      <c r="N42" s="77"/>
    </row>
    <row r="43" spans="1:14" x14ac:dyDescent="0.25">
      <c r="A43" s="97"/>
      <c r="G43" s="77"/>
      <c r="H43" s="77"/>
      <c r="I43" s="77"/>
      <c r="J43" s="77"/>
      <c r="K43" s="77"/>
      <c r="L43" s="77"/>
      <c r="M43" s="77"/>
      <c r="N43" s="77"/>
    </row>
    <row r="44" spans="1:14" x14ac:dyDescent="0.25">
      <c r="A44" s="97"/>
      <c r="I44" s="77"/>
      <c r="J44" s="77"/>
      <c r="K44" s="77"/>
      <c r="L44" s="77"/>
      <c r="M44" s="77"/>
      <c r="N44" s="77"/>
    </row>
    <row r="45" spans="1:14" x14ac:dyDescent="0.25">
      <c r="A45" s="97"/>
      <c r="I45" s="77"/>
      <c r="J45" s="77"/>
      <c r="K45" s="77"/>
      <c r="L45" s="77"/>
      <c r="M45" s="77"/>
      <c r="N45" s="77"/>
    </row>
    <row r="46" spans="1:14" x14ac:dyDescent="0.25">
      <c r="A46" s="97"/>
      <c r="I46" s="77"/>
      <c r="J46" s="77"/>
      <c r="K46" s="77"/>
      <c r="L46" s="77"/>
      <c r="M46" s="77"/>
      <c r="N46" s="77"/>
    </row>
    <row r="47" spans="1:14" x14ac:dyDescent="0.25">
      <c r="A47" s="97"/>
      <c r="N47" s="77"/>
    </row>
    <row r="48" spans="1:14" x14ac:dyDescent="0.25">
      <c r="A48" s="97"/>
      <c r="N48" s="77"/>
    </row>
    <row r="49" spans="1:6" x14ac:dyDescent="0.25">
      <c r="A49" s="97"/>
    </row>
    <row r="50" spans="1:6" x14ac:dyDescent="0.25">
      <c r="A50" s="97"/>
    </row>
    <row r="53" spans="1:6" x14ac:dyDescent="0.25">
      <c r="F53" s="98"/>
    </row>
    <row r="54" spans="1:6" x14ac:dyDescent="0.25">
      <c r="F54" s="97"/>
    </row>
    <row r="55" spans="1:6" x14ac:dyDescent="0.25">
      <c r="F55" s="97"/>
    </row>
    <row r="56" spans="1:6" x14ac:dyDescent="0.25">
      <c r="F56" s="97"/>
    </row>
    <row r="57" spans="1:6" x14ac:dyDescent="0.25">
      <c r="F57" s="97"/>
    </row>
    <row r="58" spans="1:6" x14ac:dyDescent="0.25">
      <c r="F58" s="97"/>
    </row>
    <row r="65" spans="5:29" x14ac:dyDescent="0.25">
      <c r="I65" s="96" t="s">
        <v>442</v>
      </c>
    </row>
    <row r="66" spans="5:29" x14ac:dyDescent="0.25">
      <c r="I66" s="97" t="s">
        <v>443</v>
      </c>
    </row>
    <row r="67" spans="5:29" x14ac:dyDescent="0.25">
      <c r="I67" s="97" t="s">
        <v>444</v>
      </c>
      <c r="AC67" s="71" t="s">
        <v>445</v>
      </c>
    </row>
    <row r="68" spans="5:29" x14ac:dyDescent="0.25">
      <c r="E68" s="72"/>
      <c r="I68" s="99" t="s">
        <v>446</v>
      </c>
      <c r="AC68" s="70" t="s">
        <v>447</v>
      </c>
    </row>
    <row r="69" spans="5:29" x14ac:dyDescent="0.25">
      <c r="E69" s="72"/>
      <c r="I69" s="97" t="s">
        <v>448</v>
      </c>
    </row>
    <row r="70" spans="5:29" x14ac:dyDescent="0.25">
      <c r="E70" s="72"/>
      <c r="I70" s="97" t="s">
        <v>449</v>
      </c>
      <c r="AC70" s="70" t="s">
        <v>450</v>
      </c>
    </row>
    <row r="71" spans="5:29" x14ac:dyDescent="0.25">
      <c r="E71" s="72"/>
      <c r="AC71" s="70" t="s">
        <v>451</v>
      </c>
    </row>
    <row r="72" spans="5:29" x14ac:dyDescent="0.25">
      <c r="E72" s="72"/>
      <c r="AC72" s="70" t="s">
        <v>452</v>
      </c>
    </row>
  </sheetData>
  <mergeCells count="5">
    <mergeCell ref="F20:F24"/>
    <mergeCell ref="F16:H19"/>
    <mergeCell ref="I16:M17"/>
    <mergeCell ref="F27:H30"/>
    <mergeCell ref="I27:M28"/>
  </mergeCells>
  <pageMargins left="0.70866141732283472" right="0.70866141732283472" top="0.74803149606299213" bottom="0.74803149606299213" header="0.31496062992125984" footer="0.31496062992125984"/>
  <pageSetup paperSize="9" scale="85" orientation="portrait" horizontalDpi="360" verticalDpi="36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B3:G42"/>
  <sheetViews>
    <sheetView showGridLines="0" tabSelected="1" topLeftCell="A102" zoomScale="80" zoomScaleNormal="80" workbookViewId="0">
      <selection activeCell="B4" sqref="B4"/>
    </sheetView>
  </sheetViews>
  <sheetFormatPr defaultRowHeight="14.5" x14ac:dyDescent="0.35"/>
  <sheetData>
    <row r="3" spans="2:7" x14ac:dyDescent="0.35">
      <c r="B3" s="18" t="s">
        <v>453</v>
      </c>
      <c r="E3" s="17"/>
      <c r="F3" s="17"/>
      <c r="G3" s="17"/>
    </row>
    <row r="4" spans="2:7" x14ac:dyDescent="0.35">
      <c r="B4" t="s">
        <v>454</v>
      </c>
      <c r="E4" s="17"/>
      <c r="F4" s="17"/>
      <c r="G4" s="17"/>
    </row>
    <row r="5" spans="2:7" x14ac:dyDescent="0.35">
      <c r="B5" t="s">
        <v>455</v>
      </c>
      <c r="E5" s="17"/>
      <c r="F5" s="17"/>
      <c r="G5" s="17"/>
    </row>
    <row r="6" spans="2:7" x14ac:dyDescent="0.35">
      <c r="B6" t="s">
        <v>456</v>
      </c>
      <c r="E6" s="17"/>
      <c r="F6" s="17"/>
      <c r="G6" s="17"/>
    </row>
    <row r="7" spans="2:7" x14ac:dyDescent="0.35">
      <c r="B7" t="s">
        <v>457</v>
      </c>
      <c r="E7" s="17"/>
      <c r="F7" s="17"/>
      <c r="G7" s="17"/>
    </row>
    <row r="8" spans="2:7" x14ac:dyDescent="0.35">
      <c r="B8" t="s">
        <v>458</v>
      </c>
      <c r="E8" s="17"/>
      <c r="F8" s="17"/>
      <c r="G8" s="17"/>
    </row>
    <row r="9" spans="2:7" x14ac:dyDescent="0.35">
      <c r="B9" t="s">
        <v>459</v>
      </c>
      <c r="E9" s="17"/>
      <c r="F9" s="17"/>
      <c r="G9" s="17"/>
    </row>
    <row r="10" spans="2:7" x14ac:dyDescent="0.35">
      <c r="B10" t="s">
        <v>460</v>
      </c>
      <c r="E10" s="17"/>
      <c r="F10" s="17"/>
      <c r="G10" s="17"/>
    </row>
    <row r="11" spans="2:7" x14ac:dyDescent="0.35">
      <c r="B11" t="s">
        <v>461</v>
      </c>
      <c r="E11" s="17"/>
      <c r="F11" s="17"/>
      <c r="G11" s="17"/>
    </row>
    <row r="12" spans="2:7" x14ac:dyDescent="0.35">
      <c r="B12" t="s">
        <v>462</v>
      </c>
      <c r="E12" s="17"/>
      <c r="F12" s="17"/>
      <c r="G12" s="17"/>
    </row>
    <row r="13" spans="2:7" x14ac:dyDescent="0.35">
      <c r="E13" s="17"/>
      <c r="F13" s="17"/>
      <c r="G13" s="17"/>
    </row>
    <row r="14" spans="2:7" x14ac:dyDescent="0.35">
      <c r="B14" s="18" t="s">
        <v>463</v>
      </c>
      <c r="E14" s="17"/>
      <c r="F14" s="17"/>
      <c r="G14" s="17"/>
    </row>
    <row r="15" spans="2:7" x14ac:dyDescent="0.35">
      <c r="B15" t="s">
        <v>464</v>
      </c>
      <c r="E15" s="17"/>
      <c r="F15" s="17"/>
      <c r="G15" s="17"/>
    </row>
    <row r="16" spans="2:7" x14ac:dyDescent="0.35">
      <c r="B16" t="s">
        <v>465</v>
      </c>
      <c r="E16" s="17"/>
      <c r="F16" s="17"/>
      <c r="G16" s="17"/>
    </row>
    <row r="17" spans="2:7" x14ac:dyDescent="0.35">
      <c r="B17" s="162" t="s">
        <v>466</v>
      </c>
      <c r="E17" s="17"/>
      <c r="F17" s="17"/>
      <c r="G17" s="17"/>
    </row>
    <row r="18" spans="2:7" x14ac:dyDescent="0.35">
      <c r="B18" s="162" t="s">
        <v>467</v>
      </c>
      <c r="E18" s="17"/>
      <c r="F18" s="17"/>
      <c r="G18" s="17"/>
    </row>
    <row r="19" spans="2:7" x14ac:dyDescent="0.35">
      <c r="B19" s="162" t="s">
        <v>468</v>
      </c>
      <c r="E19" s="17"/>
      <c r="F19" s="17"/>
      <c r="G19" s="17"/>
    </row>
    <row r="20" spans="2:7" x14ac:dyDescent="0.35">
      <c r="B20" s="162" t="s">
        <v>469</v>
      </c>
      <c r="E20" s="17"/>
      <c r="F20" s="17"/>
      <c r="G20" s="17"/>
    </row>
    <row r="21" spans="2:7" x14ac:dyDescent="0.35">
      <c r="B21" s="162" t="s">
        <v>470</v>
      </c>
      <c r="E21" s="17"/>
      <c r="F21" s="17"/>
      <c r="G21" s="17"/>
    </row>
    <row r="22" spans="2:7" x14ac:dyDescent="0.35">
      <c r="B22" s="162" t="s">
        <v>471</v>
      </c>
      <c r="E22" s="17"/>
      <c r="F22" s="17"/>
      <c r="G22" s="17"/>
    </row>
    <row r="23" spans="2:7" x14ac:dyDescent="0.35">
      <c r="B23" s="162" t="s">
        <v>472</v>
      </c>
      <c r="E23" s="17"/>
      <c r="F23" s="17"/>
      <c r="G23" s="17"/>
    </row>
    <row r="24" spans="2:7" x14ac:dyDescent="0.35">
      <c r="B24" s="162" t="s">
        <v>473</v>
      </c>
      <c r="E24" s="17"/>
      <c r="F24" s="17"/>
      <c r="G24" s="17"/>
    </row>
    <row r="25" spans="2:7" x14ac:dyDescent="0.35">
      <c r="B25" s="162" t="s">
        <v>474</v>
      </c>
      <c r="E25" s="17"/>
      <c r="F25" s="17"/>
      <c r="G25" s="17"/>
    </row>
    <row r="26" spans="2:7" x14ac:dyDescent="0.35">
      <c r="B26" s="162" t="s">
        <v>475</v>
      </c>
      <c r="E26" s="17"/>
      <c r="F26" s="17"/>
      <c r="G26" s="17"/>
    </row>
    <row r="27" spans="2:7" x14ac:dyDescent="0.35">
      <c r="B27" t="s">
        <v>476</v>
      </c>
      <c r="E27" s="17"/>
      <c r="F27" s="17"/>
      <c r="G27" s="17"/>
    </row>
    <row r="28" spans="2:7" x14ac:dyDescent="0.35">
      <c r="E28" s="17"/>
      <c r="F28" s="17"/>
      <c r="G28" s="17"/>
    </row>
    <row r="29" spans="2:7" x14ac:dyDescent="0.35">
      <c r="B29" t="s">
        <v>477</v>
      </c>
      <c r="E29" s="17"/>
      <c r="F29" s="17"/>
      <c r="G29" s="17"/>
    </row>
    <row r="30" spans="2:7" x14ac:dyDescent="0.35">
      <c r="B30" t="s">
        <v>478</v>
      </c>
      <c r="E30" s="17"/>
      <c r="F30" s="17"/>
      <c r="G30" s="17"/>
    </row>
    <row r="31" spans="2:7" x14ac:dyDescent="0.35">
      <c r="B31" t="s">
        <v>479</v>
      </c>
      <c r="E31" s="17"/>
      <c r="F31" s="17"/>
      <c r="G31" s="17"/>
    </row>
    <row r="32" spans="2:7" x14ac:dyDescent="0.35">
      <c r="B32" t="s">
        <v>480</v>
      </c>
      <c r="E32" s="17"/>
      <c r="F32" s="17"/>
      <c r="G32" s="17"/>
    </row>
    <row r="33" spans="2:7" x14ac:dyDescent="0.35">
      <c r="E33" s="17"/>
      <c r="F33" s="17"/>
      <c r="G33" s="17"/>
    </row>
    <row r="34" spans="2:7" x14ac:dyDescent="0.35">
      <c r="B34" s="18" t="s">
        <v>481</v>
      </c>
      <c r="E34" s="17"/>
      <c r="F34" s="17"/>
      <c r="G34" s="17"/>
    </row>
    <row r="35" spans="2:7" x14ac:dyDescent="0.35">
      <c r="B35" t="s">
        <v>482</v>
      </c>
      <c r="E35" s="17"/>
      <c r="F35" s="17"/>
      <c r="G35" s="17"/>
    </row>
    <row r="36" spans="2:7" x14ac:dyDescent="0.35">
      <c r="B36" t="s">
        <v>483</v>
      </c>
      <c r="E36" s="17"/>
      <c r="F36" s="17"/>
      <c r="G36" s="17"/>
    </row>
    <row r="37" spans="2:7" x14ac:dyDescent="0.35">
      <c r="E37" s="17"/>
      <c r="F37" s="17"/>
      <c r="G37" s="17"/>
    </row>
    <row r="38" spans="2:7" x14ac:dyDescent="0.35">
      <c r="B38" s="18" t="s">
        <v>484</v>
      </c>
      <c r="E38" s="17"/>
      <c r="F38" s="17"/>
      <c r="G38" s="17"/>
    </row>
    <row r="39" spans="2:7" x14ac:dyDescent="0.35">
      <c r="B39" t="s">
        <v>485</v>
      </c>
      <c r="E39" s="17"/>
      <c r="F39" s="17"/>
      <c r="G39" s="17"/>
    </row>
    <row r="40" spans="2:7" x14ac:dyDescent="0.35">
      <c r="B40" t="s">
        <v>486</v>
      </c>
      <c r="E40" s="17"/>
      <c r="F40" s="17"/>
      <c r="G40" s="17"/>
    </row>
    <row r="41" spans="2:7" x14ac:dyDescent="0.35">
      <c r="B41" t="s">
        <v>487</v>
      </c>
      <c r="E41" s="17"/>
      <c r="F41" s="17"/>
      <c r="G41" s="17"/>
    </row>
    <row r="42" spans="2:7" x14ac:dyDescent="0.35">
      <c r="E42" s="17"/>
      <c r="F42" s="17"/>
      <c r="G42" s="17"/>
    </row>
  </sheetData>
  <pageMargins left="0.70866141732283472" right="0.70866141732283472" top="0.74803149606299213" bottom="0.74803149606299213" header="0.31496062992125984" footer="0.31496062992125984"/>
  <pageSetup paperSize="9" scale="70" orientation="landscape" horizontalDpi="360" verticalDpi="36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25"/>
  <sheetViews>
    <sheetView workbookViewId="0">
      <selection activeCell="L13" sqref="L13"/>
    </sheetView>
  </sheetViews>
  <sheetFormatPr defaultRowHeight="14.5" x14ac:dyDescent="0.35"/>
  <cols>
    <col min="8" max="8" width="9.54296875" customWidth="1"/>
    <col min="10" max="10" width="10.453125" customWidth="1"/>
    <col min="11" max="11" width="4.453125" customWidth="1"/>
    <col min="12" max="12" width="11.26953125" customWidth="1"/>
    <col min="13" max="13" width="2.54296875" customWidth="1"/>
    <col min="14" max="14" width="3.7265625" customWidth="1"/>
    <col min="15" max="15" width="3.54296875" customWidth="1"/>
    <col min="16" max="16" width="3.453125" customWidth="1"/>
    <col min="17" max="17" width="3.54296875" customWidth="1"/>
    <col min="18" max="18" width="3.453125" customWidth="1"/>
  </cols>
  <sheetData>
    <row r="1" spans="1:20" x14ac:dyDescent="0.35">
      <c r="A1" s="1" t="s">
        <v>488</v>
      </c>
      <c r="B1" s="2"/>
      <c r="C1" s="3"/>
      <c r="D1" s="3"/>
      <c r="E1" s="3"/>
      <c r="F1" s="3"/>
      <c r="G1" s="3"/>
      <c r="H1" s="3"/>
      <c r="I1" s="3"/>
      <c r="J1" s="3"/>
    </row>
    <row r="2" spans="1:20" x14ac:dyDescent="0.35">
      <c r="A2" s="4" t="s">
        <v>489</v>
      </c>
      <c r="B2" s="4"/>
      <c r="C2" s="4" t="s">
        <v>490</v>
      </c>
      <c r="D2" s="4"/>
      <c r="E2" s="4" t="s">
        <v>491</v>
      </c>
      <c r="F2" s="4"/>
      <c r="G2" s="4"/>
      <c r="H2" s="4" t="s">
        <v>492</v>
      </c>
      <c r="I2" s="4"/>
      <c r="J2" s="4"/>
    </row>
    <row r="3" spans="1:20" x14ac:dyDescent="0.35">
      <c r="A3" s="5" t="s">
        <v>493</v>
      </c>
      <c r="B3" s="5"/>
      <c r="C3" s="5" t="s">
        <v>87</v>
      </c>
      <c r="D3" s="5"/>
      <c r="E3" s="5" t="s">
        <v>494</v>
      </c>
      <c r="F3" s="5"/>
      <c r="G3" s="5"/>
      <c r="H3" s="5" t="s">
        <v>495</v>
      </c>
      <c r="I3" s="5"/>
      <c r="J3" s="5"/>
    </row>
    <row r="4" spans="1:20" x14ac:dyDescent="0.35">
      <c r="A4" s="5" t="s">
        <v>496</v>
      </c>
      <c r="B4" s="5"/>
      <c r="C4" s="5" t="s">
        <v>86</v>
      </c>
      <c r="D4" s="5"/>
      <c r="E4" s="5" t="s">
        <v>497</v>
      </c>
      <c r="F4" s="5"/>
      <c r="G4" s="5"/>
      <c r="H4" s="5" t="s">
        <v>498</v>
      </c>
      <c r="I4" s="5"/>
      <c r="J4" s="5"/>
    </row>
    <row r="5" spans="1:20" x14ac:dyDescent="0.35">
      <c r="A5" s="5" t="s">
        <v>499</v>
      </c>
      <c r="B5" s="5"/>
      <c r="C5" s="5" t="s">
        <v>114</v>
      </c>
      <c r="D5" s="5"/>
      <c r="E5" s="5" t="s">
        <v>500</v>
      </c>
      <c r="F5" s="5"/>
      <c r="G5" s="5"/>
      <c r="H5" s="5" t="s">
        <v>501</v>
      </c>
      <c r="I5" s="5"/>
      <c r="J5" s="5"/>
    </row>
    <row r="6" spans="1:20" x14ac:dyDescent="0.35">
      <c r="A6" s="5"/>
      <c r="B6" s="5"/>
      <c r="C6" s="5" t="s">
        <v>502</v>
      </c>
      <c r="D6" s="5"/>
      <c r="E6" s="5" t="s">
        <v>503</v>
      </c>
      <c r="F6" s="5"/>
      <c r="G6" s="5"/>
      <c r="H6" s="5" t="s">
        <v>504</v>
      </c>
      <c r="I6" s="5"/>
      <c r="J6" s="5"/>
    </row>
    <row r="7" spans="1:20" x14ac:dyDescent="0.35">
      <c r="A7" s="5"/>
      <c r="B7" s="5"/>
      <c r="C7" s="5"/>
      <c r="D7" s="5"/>
      <c r="E7" s="5" t="s">
        <v>505</v>
      </c>
      <c r="F7" s="5"/>
      <c r="G7" s="5"/>
      <c r="H7" s="5" t="s">
        <v>506</v>
      </c>
      <c r="I7" s="5"/>
      <c r="J7" s="5"/>
    </row>
    <row r="8" spans="1:20" x14ac:dyDescent="0.35">
      <c r="A8" s="5"/>
      <c r="B8" s="5"/>
      <c r="C8" s="5"/>
      <c r="D8" s="5"/>
      <c r="E8" s="5"/>
      <c r="F8" s="5"/>
      <c r="G8" s="5"/>
      <c r="H8" s="5" t="s">
        <v>507</v>
      </c>
      <c r="I8" s="5"/>
      <c r="J8" s="5"/>
    </row>
    <row r="12" spans="1:20" ht="26.15" customHeight="1" x14ac:dyDescent="0.35">
      <c r="K12" s="6"/>
      <c r="L12" s="6"/>
      <c r="M12" s="6"/>
      <c r="N12" s="267" t="s">
        <v>508</v>
      </c>
      <c r="O12" s="267"/>
      <c r="P12" s="267"/>
      <c r="Q12" s="267"/>
      <c r="R12" s="267"/>
      <c r="S12" s="6"/>
      <c r="T12" s="6"/>
    </row>
    <row r="13" spans="1:20" ht="88.4" customHeight="1" x14ac:dyDescent="0.35">
      <c r="K13" s="6"/>
      <c r="L13" s="6"/>
      <c r="M13" s="6"/>
      <c r="N13" s="15" t="s">
        <v>426</v>
      </c>
      <c r="O13" s="8" t="s">
        <v>408</v>
      </c>
      <c r="P13" s="8" t="s">
        <v>409</v>
      </c>
      <c r="Q13" s="9" t="s">
        <v>410</v>
      </c>
      <c r="R13" s="8" t="s">
        <v>431</v>
      </c>
      <c r="S13" s="6"/>
      <c r="T13" s="6"/>
    </row>
    <row r="14" spans="1:20" ht="12.65" customHeight="1" x14ac:dyDescent="0.35">
      <c r="J14" s="6"/>
      <c r="K14" s="6"/>
      <c r="L14" s="6"/>
      <c r="M14" s="6"/>
      <c r="N14" s="10">
        <v>1</v>
      </c>
      <c r="O14" s="10">
        <v>2</v>
      </c>
      <c r="P14" s="10">
        <v>3</v>
      </c>
      <c r="Q14" s="11">
        <v>4</v>
      </c>
      <c r="R14" s="10">
        <v>5</v>
      </c>
      <c r="S14" s="6"/>
      <c r="T14" s="6"/>
    </row>
    <row r="15" spans="1:20" ht="14.9" customHeight="1" x14ac:dyDescent="0.35">
      <c r="J15" s="3"/>
      <c r="K15" s="266" t="s">
        <v>509</v>
      </c>
      <c r="L15" s="7" t="s">
        <v>402</v>
      </c>
      <c r="M15" s="7">
        <v>5</v>
      </c>
      <c r="N15" s="12">
        <v>5</v>
      </c>
      <c r="O15" s="12">
        <f>M15*O14</f>
        <v>10</v>
      </c>
      <c r="P15" s="13">
        <v>15</v>
      </c>
      <c r="Q15" s="13">
        <v>20</v>
      </c>
      <c r="R15" s="13">
        <v>25</v>
      </c>
      <c r="S15" s="6"/>
      <c r="T15" s="6"/>
    </row>
    <row r="16" spans="1:20" x14ac:dyDescent="0.35">
      <c r="J16" s="3"/>
      <c r="K16" s="266"/>
      <c r="L16" s="7" t="s">
        <v>400</v>
      </c>
      <c r="M16" s="7">
        <v>4</v>
      </c>
      <c r="N16" s="12">
        <v>4</v>
      </c>
      <c r="O16" s="12">
        <f>M16*O14</f>
        <v>8</v>
      </c>
      <c r="P16" s="12">
        <v>12</v>
      </c>
      <c r="Q16" s="13">
        <v>16</v>
      </c>
      <c r="R16" s="13">
        <v>20</v>
      </c>
      <c r="S16" s="6"/>
      <c r="T16" s="6"/>
    </row>
    <row r="17" spans="10:20" x14ac:dyDescent="0.35">
      <c r="J17" s="3"/>
      <c r="K17" s="266"/>
      <c r="L17" s="7" t="s">
        <v>398</v>
      </c>
      <c r="M17" s="7">
        <v>3</v>
      </c>
      <c r="N17" s="14">
        <v>3</v>
      </c>
      <c r="O17" s="12">
        <v>6</v>
      </c>
      <c r="P17" s="12">
        <v>9</v>
      </c>
      <c r="Q17" s="12">
        <v>12</v>
      </c>
      <c r="R17" s="13">
        <v>15</v>
      </c>
      <c r="S17" s="6"/>
      <c r="T17" s="6"/>
    </row>
    <row r="18" spans="10:20" x14ac:dyDescent="0.35">
      <c r="J18" s="3"/>
      <c r="K18" s="266"/>
      <c r="L18" s="7" t="s">
        <v>396</v>
      </c>
      <c r="M18" s="7">
        <v>2</v>
      </c>
      <c r="N18" s="14">
        <v>2</v>
      </c>
      <c r="O18" s="14">
        <v>4</v>
      </c>
      <c r="P18" s="12">
        <v>6</v>
      </c>
      <c r="Q18" s="12">
        <v>8</v>
      </c>
      <c r="R18" s="12">
        <v>10</v>
      </c>
      <c r="S18" s="6"/>
      <c r="T18" s="6"/>
    </row>
    <row r="19" spans="10:20" x14ac:dyDescent="0.35">
      <c r="J19" s="3"/>
      <c r="K19" s="266"/>
      <c r="L19" s="7" t="s">
        <v>394</v>
      </c>
      <c r="M19" s="7">
        <v>1</v>
      </c>
      <c r="N19" s="14">
        <v>1</v>
      </c>
      <c r="O19" s="14">
        <v>2</v>
      </c>
      <c r="P19" s="14">
        <v>3</v>
      </c>
      <c r="Q19" s="12">
        <v>4</v>
      </c>
      <c r="R19" s="12">
        <v>5</v>
      </c>
      <c r="S19" s="6"/>
      <c r="T19" s="6"/>
    </row>
    <row r="20" spans="10:20" x14ac:dyDescent="0.35">
      <c r="J20" s="6"/>
      <c r="K20" s="6"/>
      <c r="L20" s="6"/>
      <c r="M20" s="6"/>
      <c r="N20" s="265" t="s">
        <v>510</v>
      </c>
      <c r="O20" s="265"/>
      <c r="P20" s="265"/>
      <c r="Q20" s="265"/>
      <c r="R20" s="265"/>
      <c r="S20" s="6"/>
      <c r="T20" s="6"/>
    </row>
    <row r="21" spans="10:20" x14ac:dyDescent="0.35">
      <c r="J21" s="6"/>
      <c r="K21" s="6"/>
      <c r="L21" s="6"/>
      <c r="M21" s="6"/>
      <c r="N21" s="6"/>
      <c r="O21" s="6"/>
      <c r="P21" s="6"/>
      <c r="Q21" s="6"/>
      <c r="R21" s="6"/>
    </row>
    <row r="22" spans="10:20" x14ac:dyDescent="0.35">
      <c r="K22" s="6"/>
      <c r="L22" s="6"/>
      <c r="M22" s="6"/>
      <c r="N22" s="6"/>
      <c r="O22" s="6"/>
      <c r="P22" s="6"/>
      <c r="Q22" s="6"/>
      <c r="R22" s="6"/>
    </row>
    <row r="23" spans="10:20" x14ac:dyDescent="0.35">
      <c r="K23" s="6"/>
      <c r="L23" s="6"/>
      <c r="M23" s="6"/>
      <c r="N23" s="6"/>
      <c r="O23" s="6"/>
      <c r="P23" s="6"/>
      <c r="Q23" s="6"/>
      <c r="R23" s="6"/>
    </row>
    <row r="24" spans="10:20" x14ac:dyDescent="0.35">
      <c r="K24" s="6"/>
      <c r="L24" s="6"/>
      <c r="M24" s="6"/>
      <c r="N24" s="6"/>
      <c r="O24" s="6"/>
      <c r="P24" s="6"/>
      <c r="Q24" s="6"/>
      <c r="R24" s="6"/>
    </row>
    <row r="25" spans="10:20" x14ac:dyDescent="0.35">
      <c r="K25" s="6"/>
      <c r="L25" s="6"/>
      <c r="M25" s="6"/>
      <c r="N25" s="6"/>
      <c r="O25" s="6"/>
      <c r="P25" s="6"/>
      <c r="Q25" s="6"/>
      <c r="R25" s="6"/>
    </row>
  </sheetData>
  <mergeCells count="3">
    <mergeCell ref="N20:R20"/>
    <mergeCell ref="K15:K19"/>
    <mergeCell ref="N12:R1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4e4e690f-23bb-48ff-bd17-ec47c0db938f" xsi:nil="true"/>
    <lcf76f155ced4ddcb4097134ff3c332f xmlns="f9c6050b-ff9f-4c48-856e-5341d1045b04">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94F422BC3C57548B32172D054B47CF8" ma:contentTypeVersion="13" ma:contentTypeDescription="Create a new document." ma:contentTypeScope="" ma:versionID="68944db751bb7afcd552890015156f4b">
  <xsd:schema xmlns:xsd="http://www.w3.org/2001/XMLSchema" xmlns:xs="http://www.w3.org/2001/XMLSchema" xmlns:p="http://schemas.microsoft.com/office/2006/metadata/properties" xmlns:ns2="f9c6050b-ff9f-4c48-856e-5341d1045b04" xmlns:ns3="4e4e690f-23bb-48ff-bd17-ec47c0db938f" targetNamespace="http://schemas.microsoft.com/office/2006/metadata/properties" ma:root="true" ma:fieldsID="abd80eed1c250ecf15f4d973d3787237" ns2:_="" ns3:_="">
    <xsd:import namespace="f9c6050b-ff9f-4c48-856e-5341d1045b04"/>
    <xsd:import namespace="4e4e690f-23bb-48ff-bd17-ec47c0db938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c6050b-ff9f-4c48-856e-5341d1045b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d8ab0626-d89d-4950-bf52-7e904ff36f4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e4e690f-23bb-48ff-bd17-ec47c0db938f"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0c5834f2-e2b6-4793-bbd1-3fbaa8939175}" ma:internalName="TaxCatchAll" ma:showField="CatchAllData" ma:web="4e4e690f-23bb-48ff-bd17-ec47c0db938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4A48640-5113-455C-BA59-91E8C034D538}">
  <ds:schemaRefs>
    <ds:schemaRef ds:uri="http://schemas.microsoft.com/office/2006/metadata/properties"/>
    <ds:schemaRef ds:uri="http://schemas.microsoft.com/office/infopath/2007/PartnerControls"/>
    <ds:schemaRef ds:uri="4e4e690f-23bb-48ff-bd17-ec47c0db938f"/>
    <ds:schemaRef ds:uri="f9c6050b-ff9f-4c48-856e-5341d1045b04"/>
  </ds:schemaRefs>
</ds:datastoreItem>
</file>

<file path=customXml/itemProps2.xml><?xml version="1.0" encoding="utf-8"?>
<ds:datastoreItem xmlns:ds="http://schemas.openxmlformats.org/officeDocument/2006/customXml" ds:itemID="{E61B894C-F2AE-47EE-9056-589AAC10E8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9c6050b-ff9f-4c48-856e-5341d1045b04"/>
    <ds:schemaRef ds:uri="4e4e690f-23bb-48ff-bd17-ec47c0db93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A48E9EF-BAB7-4FBC-8F5C-82B9086978C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Approvals</vt:lpstr>
      <vt:lpstr>Approach</vt:lpstr>
      <vt:lpstr>DHSC IU</vt:lpstr>
      <vt:lpstr>DHSC process</vt:lpstr>
      <vt:lpstr>DHSC RAP</vt:lpstr>
      <vt:lpstr>DHSC Conclusions</vt:lpstr>
      <vt:lpstr>Sheet3</vt:lpstr>
      <vt:lpstr>Approach!Print_Area</vt:lpstr>
      <vt:lpstr>'DHSC IU'!Print_Area</vt:lpstr>
      <vt:lpstr>'DHSC process'!Print_Area</vt:lpstr>
      <vt:lpstr>'DHSC RAP'!Print_Area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2020-10-28T17:41:46Z</dcterms:created>
  <dcterms:modified xsi:type="dcterms:W3CDTF">2023-03-09T11:15:21Z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0x010100A94F422BC3C57548B32172D054B47CF8</vt:lpwstr>
  </property>
</Properties>
</file>