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7545" windowHeight="4590" tabRatio="760" activeTab="19"/>
  </bookViews>
  <sheets>
    <sheet name="Deaths" sheetId="1" r:id="rId1"/>
    <sheet name="Pops" sheetId="2" r:id="rId2"/>
    <sheet name="M" sheetId="3" r:id="rId3"/>
    <sheet name="n" sheetId="4" r:id="rId4"/>
    <sheet name="a" sheetId="5" r:id="rId5"/>
    <sheet name="q" sheetId="6" r:id="rId6"/>
    <sheet name="p" sheetId="7" r:id="rId7"/>
    <sheet name="Cohort" sheetId="8" r:id="rId8"/>
    <sheet name="d" sheetId="9" r:id="rId9"/>
    <sheet name="L" sheetId="10" r:id="rId10"/>
    <sheet name="T" sheetId="11" r:id="rId11"/>
    <sheet name="e" sheetId="12" r:id="rId12"/>
    <sheet name="Sp" sheetId="13" r:id="rId13"/>
    <sheet name="Se1" sheetId="14" r:id="rId14"/>
    <sheet name="Se2" sheetId="15" r:id="rId15"/>
    <sheet name="Se3" sheetId="16" r:id="rId16"/>
    <sheet name="Summary" sheetId="17" r:id="rId17"/>
    <sheet name="LifeTable" sheetId="18" r:id="rId18"/>
    <sheet name="Notes" sheetId="19" r:id="rId19"/>
    <sheet name="Instructions" sheetId="20" r:id="rId20"/>
    <sheet name="Options" sheetId="21" state="hidden" r:id="rId21"/>
  </sheets>
  <definedNames>
    <definedName name="Age">'Options'!$C$3</definedName>
    <definedName name="AgeColRef">'Options'!$D$3</definedName>
    <definedName name="AgeID">'Options'!$B$3</definedName>
    <definedName name="AgeList">'Options'!$C$6:$C$24</definedName>
    <definedName name="AgeTable">'Options'!$B$6:$D$24</definedName>
    <definedName name="_xlnm.Print_Area" localSheetId="17">'LifeTable'!$B$7:$W$32</definedName>
  </definedNames>
  <calcPr fullCalcOnLoad="1"/>
</workbook>
</file>

<file path=xl/comments1.xml><?xml version="1.0" encoding="utf-8"?>
<comments xmlns="http://schemas.openxmlformats.org/spreadsheetml/2006/main">
  <authors>
    <author>Daniel Eayres</author>
  </authors>
  <commentList>
    <comment ref="A4" authorId="0">
      <text>
        <r>
          <rPr>
            <sz val="11"/>
            <rFont val="Times New Roman"/>
            <family val="1"/>
          </rPr>
          <t>The total number of deaths observed over the specified time period.</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0.xml><?xml version="1.0" encoding="utf-8"?>
<comments xmlns="http://schemas.openxmlformats.org/spreadsheetml/2006/main">
  <authors>
    <author>Daniel Eayres</author>
  </authors>
  <commentList>
    <comment ref="A4" authorId="0">
      <text>
        <r>
          <rPr>
            <i/>
            <sz val="11"/>
            <rFont val="Times New Roman"/>
            <family val="1"/>
          </rPr>
          <t>L</t>
        </r>
        <r>
          <rPr>
            <i/>
            <vertAlign val="subscript"/>
            <sz val="11"/>
            <rFont val="Times New Roman"/>
            <family val="1"/>
          </rPr>
          <t xml:space="preserve">i </t>
        </r>
        <r>
          <rPr>
            <i/>
            <sz val="11"/>
            <rFont val="Times New Roman"/>
            <family val="1"/>
          </rPr>
          <t>= n</t>
        </r>
        <r>
          <rPr>
            <i/>
            <vertAlign val="subscript"/>
            <sz val="11"/>
            <rFont val="Times New Roman"/>
            <family val="1"/>
          </rPr>
          <t>i</t>
        </r>
        <r>
          <rPr>
            <i/>
            <sz val="11"/>
            <rFont val="Times New Roman"/>
            <family val="1"/>
          </rPr>
          <t>(l</t>
        </r>
        <r>
          <rPr>
            <i/>
            <vertAlign val="subscript"/>
            <sz val="11"/>
            <rFont val="Times New Roman"/>
            <family val="1"/>
          </rPr>
          <t>i+1</t>
        </r>
        <r>
          <rPr>
            <i/>
            <sz val="11"/>
            <rFont val="Times New Roman"/>
            <family val="1"/>
          </rPr>
          <t>+ a</t>
        </r>
        <r>
          <rPr>
            <i/>
            <vertAlign val="subscript"/>
            <sz val="11"/>
            <rFont val="Times New Roman"/>
            <family val="1"/>
          </rPr>
          <t>i</t>
        </r>
        <r>
          <rPr>
            <i/>
            <sz val="11"/>
            <rFont val="Times New Roman"/>
            <family val="1"/>
          </rPr>
          <t>d</t>
        </r>
        <r>
          <rPr>
            <i/>
            <vertAlign val="subscript"/>
            <sz val="11"/>
            <rFont val="Times New Roman"/>
            <family val="1"/>
          </rPr>
          <t>i</t>
        </r>
        <r>
          <rPr>
            <i/>
            <sz val="11"/>
            <rFont val="Times New Roman"/>
            <family val="1"/>
          </rPr>
          <t xml:space="preserve">)
</t>
        </r>
        <r>
          <rPr>
            <sz val="11"/>
            <rFont val="Times New Roman"/>
            <family val="1"/>
          </rPr>
          <t xml:space="preserve">Each survivor to the end of the age interval contributes </t>
        </r>
        <r>
          <rPr>
            <i/>
            <sz val="11"/>
            <rFont val="Times New Roman"/>
            <family val="1"/>
          </rPr>
          <t>n</t>
        </r>
        <r>
          <rPr>
            <i/>
            <vertAlign val="subscript"/>
            <sz val="11"/>
            <rFont val="Times New Roman"/>
            <family val="1"/>
          </rPr>
          <t>i</t>
        </r>
        <r>
          <rPr>
            <sz val="11"/>
            <rFont val="Times New Roman"/>
            <family val="1"/>
          </rPr>
          <t xml:space="preserve"> years, each casualty contributes an average of </t>
        </r>
        <r>
          <rPr>
            <i/>
            <sz val="11"/>
            <rFont val="Times New Roman"/>
            <family val="1"/>
          </rPr>
          <t>a</t>
        </r>
        <r>
          <rPr>
            <i/>
            <vertAlign val="subscript"/>
            <sz val="11"/>
            <rFont val="Times New Roman"/>
            <family val="1"/>
          </rPr>
          <t>i</t>
        </r>
        <r>
          <rPr>
            <i/>
            <sz val="11"/>
            <rFont val="Times New Roman"/>
            <family val="1"/>
          </rPr>
          <t>n</t>
        </r>
        <r>
          <rPr>
            <i/>
            <vertAlign val="subscript"/>
            <sz val="11"/>
            <rFont val="Times New Roman"/>
            <family val="1"/>
          </rPr>
          <t>i</t>
        </r>
        <r>
          <rPr>
            <sz val="11"/>
            <rFont val="Times New Roman"/>
            <family val="1"/>
          </rPr>
          <t xml:space="preserve"> years.</t>
        </r>
        <r>
          <rPr>
            <sz val="8"/>
            <rFont val="Tahoma"/>
            <family val="0"/>
          </rPr>
          <t xml:space="preserve">
</t>
        </r>
      </text>
    </comment>
    <comment ref="U13" authorId="0">
      <text>
        <r>
          <rPr>
            <b/>
            <sz val="11"/>
            <rFont val="Times New Roman"/>
            <family val="1"/>
          </rPr>
          <t>Note:</t>
        </r>
        <r>
          <rPr>
            <sz val="11"/>
            <rFont val="Times New Roman"/>
            <family val="1"/>
          </rPr>
          <t xml:space="preserve">
</t>
        </r>
        <r>
          <rPr>
            <i/>
            <sz val="11"/>
            <rFont val="Times New Roman"/>
            <family val="1"/>
          </rPr>
          <t>L</t>
        </r>
        <r>
          <rPr>
            <i/>
            <vertAlign val="subscript"/>
            <sz val="11"/>
            <rFont val="Symbol"/>
            <family val="1"/>
          </rPr>
          <t>w</t>
        </r>
        <r>
          <rPr>
            <i/>
            <sz val="11"/>
            <rFont val="Times New Roman"/>
            <family val="1"/>
          </rPr>
          <t xml:space="preserve"> = l</t>
        </r>
        <r>
          <rPr>
            <i/>
            <vertAlign val="subscript"/>
            <sz val="11"/>
            <rFont val="Symbol"/>
            <family val="1"/>
          </rPr>
          <t>w</t>
        </r>
        <r>
          <rPr>
            <i/>
            <sz val="11"/>
            <rFont val="Times New Roman"/>
            <family val="1"/>
          </rPr>
          <t>/M</t>
        </r>
        <r>
          <rPr>
            <i/>
            <vertAlign val="subscript"/>
            <sz val="11"/>
            <rFont val="Symbol"/>
            <family val="1"/>
          </rPr>
          <t>w</t>
        </r>
        <r>
          <rPr>
            <sz val="11"/>
            <rFont val="Times New Roman"/>
            <family val="1"/>
          </rPr>
          <t xml:space="preserve">
Survival in the final age interval is assumed to be exponential. The number of years lived is given by the number of survivors at the start of the age interval divided by the observed annual age-specific mortality rate.</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1.xml><?xml version="1.0" encoding="utf-8"?>
<comments xmlns="http://schemas.openxmlformats.org/spreadsheetml/2006/main">
  <authors>
    <author>Daniel Eayres</author>
  </authors>
  <commentList>
    <comment ref="A4" authorId="0">
      <text>
        <r>
          <rPr>
            <i/>
            <sz val="11"/>
            <rFont val="Times New Roman"/>
            <family val="1"/>
          </rPr>
          <t xml:space="preserve"> T</t>
        </r>
        <r>
          <rPr>
            <i/>
            <vertAlign val="subscript"/>
            <sz val="11"/>
            <rFont val="Times New Roman"/>
            <family val="1"/>
          </rPr>
          <t>i</t>
        </r>
        <r>
          <rPr>
            <i/>
            <sz val="11"/>
            <rFont val="Times New Roman"/>
            <family val="1"/>
          </rPr>
          <t xml:space="preserve"> = </t>
        </r>
        <r>
          <rPr>
            <i/>
            <sz val="11"/>
            <rFont val="Symbol"/>
            <family val="1"/>
          </rPr>
          <t>å</t>
        </r>
        <r>
          <rPr>
            <i/>
            <sz val="11"/>
            <rFont val="Times New Roman"/>
            <family val="1"/>
          </rPr>
          <t>L</t>
        </r>
        <r>
          <rPr>
            <i/>
            <vertAlign val="subscript"/>
            <sz val="11"/>
            <rFont val="Times New Roman"/>
            <family val="1"/>
          </rPr>
          <t xml:space="preserve">j , where j=i to </t>
        </r>
        <r>
          <rPr>
            <i/>
            <vertAlign val="subscript"/>
            <sz val="11"/>
            <rFont val="Symbol"/>
            <family val="1"/>
          </rPr>
          <t>w</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2.xml><?xml version="1.0" encoding="utf-8"?>
<comments xmlns="http://schemas.openxmlformats.org/spreadsheetml/2006/main">
  <authors>
    <author>Daniel Eayres</author>
  </authors>
  <commentList>
    <comment ref="A4" authorId="0">
      <text>
        <r>
          <rPr>
            <i/>
            <sz val="11"/>
            <rFont val="Times New Roman"/>
            <family val="1"/>
          </rPr>
          <t>ê</t>
        </r>
        <r>
          <rPr>
            <i/>
            <vertAlign val="subscript"/>
            <sz val="11"/>
            <rFont val="Times New Roman"/>
            <family val="1"/>
          </rPr>
          <t>i</t>
        </r>
        <r>
          <rPr>
            <i/>
            <sz val="11"/>
            <rFont val="Times New Roman"/>
            <family val="1"/>
          </rPr>
          <t xml:space="preserve"> = T</t>
        </r>
        <r>
          <rPr>
            <i/>
            <vertAlign val="subscript"/>
            <sz val="11"/>
            <rFont val="Times New Roman"/>
            <family val="1"/>
          </rPr>
          <t>i</t>
        </r>
        <r>
          <rPr>
            <i/>
            <sz val="11"/>
            <rFont val="Times New Roman"/>
            <family val="1"/>
          </rPr>
          <t xml:space="preserve"> / l</t>
        </r>
        <r>
          <rPr>
            <i/>
            <vertAlign val="subscript"/>
            <sz val="11"/>
            <rFont val="Times New Roman"/>
            <family val="1"/>
          </rPr>
          <t>i</t>
        </r>
        <r>
          <rPr>
            <sz val="8"/>
            <rFont val="Tahoma"/>
            <family val="0"/>
          </rPr>
          <t xml:space="preserve">
</t>
        </r>
        <r>
          <rPr>
            <sz val="11"/>
            <rFont val="Times New Roman"/>
            <family val="1"/>
          </rPr>
          <t>The life expectancy at the start of an age interval is the total number of years lived beyond the start of the interval divided by the number alive at the start of the interval</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3.xml><?xml version="1.0" encoding="utf-8"?>
<comments xmlns="http://schemas.openxmlformats.org/spreadsheetml/2006/main">
  <authors>
    <author>Daniel Eayres</author>
  </authors>
  <commentList>
    <comment ref="A4" authorId="0">
      <text>
        <r>
          <rPr>
            <i/>
            <sz val="11"/>
            <rFont val="Times New Roman"/>
            <family val="1"/>
          </rPr>
          <t>S</t>
        </r>
        <r>
          <rPr>
            <i/>
            <vertAlign val="subscript"/>
            <sz val="11"/>
            <rFont val="Times New Roman"/>
            <family val="1"/>
          </rPr>
          <t>p</t>
        </r>
        <r>
          <rPr>
            <i/>
            <vertAlign val="subscript"/>
            <sz val="9"/>
            <rFont val="Times New Roman"/>
            <family val="1"/>
          </rPr>
          <t>i</t>
        </r>
        <r>
          <rPr>
            <i/>
            <vertAlign val="superscript"/>
            <sz val="11"/>
            <rFont val="Times New Roman"/>
            <family val="1"/>
          </rPr>
          <t>2</t>
        </r>
        <r>
          <rPr>
            <i/>
            <sz val="11"/>
            <rFont val="Times New Roman"/>
            <family val="1"/>
          </rPr>
          <t xml:space="preserve"> = q</t>
        </r>
        <r>
          <rPr>
            <i/>
            <vertAlign val="subscript"/>
            <sz val="11"/>
            <rFont val="Times New Roman"/>
            <family val="1"/>
          </rPr>
          <t>i</t>
        </r>
        <r>
          <rPr>
            <i/>
            <vertAlign val="superscript"/>
            <sz val="11"/>
            <rFont val="Times New Roman"/>
            <family val="1"/>
          </rPr>
          <t>2</t>
        </r>
        <r>
          <rPr>
            <i/>
            <sz val="11"/>
            <rFont val="Times New Roman"/>
            <family val="1"/>
          </rPr>
          <t>p</t>
        </r>
        <r>
          <rPr>
            <i/>
            <vertAlign val="subscript"/>
            <sz val="11"/>
            <rFont val="Times New Roman"/>
            <family val="1"/>
          </rPr>
          <t xml:space="preserve">i </t>
        </r>
        <r>
          <rPr>
            <i/>
            <sz val="11"/>
            <rFont val="Times New Roman"/>
            <family val="1"/>
          </rPr>
          <t>/ D</t>
        </r>
        <r>
          <rPr>
            <i/>
            <vertAlign val="subscript"/>
            <sz val="11"/>
            <rFont val="Times New Roman"/>
            <family val="1"/>
          </rPr>
          <t xml:space="preserve">i
</t>
        </r>
        <r>
          <rPr>
            <sz val="11"/>
            <rFont val="Times New Roman"/>
            <family val="1"/>
          </rPr>
          <t>The sample variance of the proportion surviving the age interval. 
The variance of the total number of years lived by the cohort is the sum of the weighted variances of the probability of surviving each age interval.</t>
        </r>
        <r>
          <rPr>
            <sz val="8"/>
            <rFont val="Tahoma"/>
            <family val="0"/>
          </rPr>
          <t xml:space="preserve">
</t>
        </r>
      </text>
    </comment>
    <comment ref="U13" authorId="0">
      <text>
        <r>
          <rPr>
            <b/>
            <sz val="11"/>
            <rFont val="Times New Roman"/>
            <family val="1"/>
          </rPr>
          <t>Note:</t>
        </r>
        <r>
          <rPr>
            <sz val="11"/>
            <rFont val="Times New Roman"/>
            <family val="1"/>
          </rPr>
          <t xml:space="preserve">
</t>
        </r>
        <r>
          <rPr>
            <i/>
            <sz val="11"/>
            <rFont val="Times New Roman"/>
            <family val="1"/>
          </rPr>
          <t>S</t>
        </r>
        <r>
          <rPr>
            <i/>
            <vertAlign val="subscript"/>
            <sz val="11"/>
            <rFont val="Times New Roman"/>
            <family val="1"/>
          </rPr>
          <t>M</t>
        </r>
        <r>
          <rPr>
            <i/>
            <vertAlign val="subscript"/>
            <sz val="10"/>
            <rFont val="Symbol"/>
            <family val="1"/>
          </rPr>
          <t>w</t>
        </r>
        <r>
          <rPr>
            <i/>
            <vertAlign val="superscript"/>
            <sz val="11"/>
            <rFont val="Times New Roman"/>
            <family val="1"/>
          </rPr>
          <t>2</t>
        </r>
        <r>
          <rPr>
            <i/>
            <sz val="11"/>
            <rFont val="Times New Roman"/>
            <family val="1"/>
          </rPr>
          <t xml:space="preserve"> = M</t>
        </r>
        <r>
          <rPr>
            <i/>
            <vertAlign val="subscript"/>
            <sz val="11"/>
            <rFont val="Symbol"/>
            <family val="1"/>
          </rPr>
          <t>w</t>
        </r>
        <r>
          <rPr>
            <i/>
            <sz val="11"/>
            <rFont val="Times New Roman"/>
            <family val="1"/>
          </rPr>
          <t>(1-M</t>
        </r>
        <r>
          <rPr>
            <i/>
            <vertAlign val="subscript"/>
            <sz val="11"/>
            <rFont val="Symbol"/>
            <family val="1"/>
          </rPr>
          <t>w</t>
        </r>
        <r>
          <rPr>
            <i/>
            <sz val="11"/>
            <rFont val="Times New Roman"/>
            <family val="1"/>
          </rPr>
          <t>)/P</t>
        </r>
        <r>
          <rPr>
            <i/>
            <vertAlign val="subscript"/>
            <sz val="11"/>
            <rFont val="Symbol"/>
            <family val="1"/>
          </rPr>
          <t>w</t>
        </r>
        <r>
          <rPr>
            <sz val="11"/>
            <rFont val="Times New Roman"/>
            <family val="1"/>
          </rPr>
          <t xml:space="preserve">
The variance of the observed annual age-specific mortality rate for the final age interval.
In the final age interval the variance of the number of years lived depends not on the variance of the proportion surviving the age interval but on the variance of the observed annual age-specific mortality rate.</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4.xml><?xml version="1.0" encoding="utf-8"?>
<comments xmlns="http://schemas.openxmlformats.org/spreadsheetml/2006/main">
  <authors>
    <author>Daniel Eayres</author>
  </authors>
  <commentList>
    <comment ref="A4" authorId="0">
      <text>
        <r>
          <rPr>
            <i/>
            <sz val="11"/>
            <rFont val="Times New Roman"/>
            <family val="1"/>
          </rPr>
          <t>l</t>
        </r>
        <r>
          <rPr>
            <i/>
            <vertAlign val="subscript"/>
            <sz val="11"/>
            <rFont val="Times New Roman"/>
            <family val="1"/>
          </rPr>
          <t>i</t>
        </r>
        <r>
          <rPr>
            <i/>
            <vertAlign val="superscript"/>
            <sz val="11"/>
            <rFont val="Times New Roman"/>
            <family val="1"/>
          </rPr>
          <t>2</t>
        </r>
        <r>
          <rPr>
            <i/>
            <sz val="11"/>
            <rFont val="Times New Roman"/>
            <family val="1"/>
          </rPr>
          <t>[ê</t>
        </r>
        <r>
          <rPr>
            <i/>
            <vertAlign val="subscript"/>
            <sz val="11"/>
            <rFont val="Times New Roman"/>
            <family val="1"/>
          </rPr>
          <t>i+1</t>
        </r>
        <r>
          <rPr>
            <i/>
            <sz val="11"/>
            <rFont val="Times New Roman"/>
            <family val="1"/>
          </rPr>
          <t>+(1-a</t>
        </r>
        <r>
          <rPr>
            <i/>
            <vertAlign val="subscript"/>
            <sz val="11"/>
            <rFont val="Times New Roman"/>
            <family val="1"/>
          </rPr>
          <t>i</t>
        </r>
        <r>
          <rPr>
            <i/>
            <sz val="11"/>
            <rFont val="Times New Roman"/>
            <family val="1"/>
          </rPr>
          <t>)n</t>
        </r>
        <r>
          <rPr>
            <i/>
            <vertAlign val="subscript"/>
            <sz val="11"/>
            <rFont val="Times New Roman"/>
            <family val="1"/>
          </rPr>
          <t>i</t>
        </r>
        <r>
          <rPr>
            <i/>
            <sz val="11"/>
            <rFont val="Times New Roman"/>
            <family val="1"/>
          </rPr>
          <t>]</t>
        </r>
        <r>
          <rPr>
            <i/>
            <vertAlign val="superscript"/>
            <sz val="11"/>
            <rFont val="Times New Roman"/>
            <family val="1"/>
          </rPr>
          <t>2</t>
        </r>
        <r>
          <rPr>
            <i/>
            <sz val="11"/>
            <rFont val="Times New Roman"/>
            <family val="1"/>
          </rPr>
          <t>S</t>
        </r>
        <r>
          <rPr>
            <i/>
            <vertAlign val="subscript"/>
            <sz val="11"/>
            <rFont val="Times New Roman"/>
            <family val="1"/>
          </rPr>
          <t>p</t>
        </r>
        <r>
          <rPr>
            <i/>
            <vertAlign val="subscript"/>
            <sz val="10"/>
            <rFont val="Times New Roman"/>
            <family val="1"/>
          </rPr>
          <t>i</t>
        </r>
        <r>
          <rPr>
            <i/>
            <vertAlign val="superscript"/>
            <sz val="11"/>
            <rFont val="Times New Roman"/>
            <family val="1"/>
          </rPr>
          <t>2</t>
        </r>
        <r>
          <rPr>
            <i/>
            <vertAlign val="subscript"/>
            <sz val="11"/>
            <rFont val="Times New Roman"/>
            <family val="1"/>
          </rPr>
          <t xml:space="preserve">
</t>
        </r>
        <r>
          <rPr>
            <sz val="11"/>
            <rFont val="Times New Roman"/>
            <family val="1"/>
          </rPr>
          <t>The weighted variance of the proportion surviving the age interval. 
The variance of the total number of years lived by the cohort is the sum of these weighted variances.</t>
        </r>
      </text>
    </comment>
    <comment ref="U13" authorId="0">
      <text>
        <r>
          <rPr>
            <b/>
            <sz val="11"/>
            <rFont val="Times New Roman"/>
            <family val="1"/>
          </rPr>
          <t>Note:</t>
        </r>
        <r>
          <rPr>
            <sz val="11"/>
            <rFont val="Times New Roman"/>
            <family val="1"/>
          </rPr>
          <t xml:space="preserve">
S</t>
        </r>
        <r>
          <rPr>
            <vertAlign val="subscript"/>
            <sz val="11"/>
            <rFont val="Times New Roman"/>
            <family val="1"/>
          </rPr>
          <t>T</t>
        </r>
        <r>
          <rPr>
            <vertAlign val="subscript"/>
            <sz val="10"/>
            <rFont val="Symbol"/>
            <family val="1"/>
          </rPr>
          <t>w</t>
        </r>
        <r>
          <rPr>
            <vertAlign val="superscript"/>
            <sz val="11"/>
            <rFont val="Times New Roman"/>
            <family val="1"/>
          </rPr>
          <t>2</t>
        </r>
        <r>
          <rPr>
            <sz val="11"/>
            <rFont val="Times New Roman"/>
            <family val="1"/>
          </rPr>
          <t xml:space="preserve"> = (l</t>
        </r>
        <r>
          <rPr>
            <vertAlign val="subscript"/>
            <sz val="11"/>
            <rFont val="Symbol"/>
            <family val="1"/>
          </rPr>
          <t>w</t>
        </r>
        <r>
          <rPr>
            <sz val="11"/>
            <rFont val="Times New Roman"/>
            <family val="1"/>
          </rPr>
          <t>/M</t>
        </r>
        <r>
          <rPr>
            <vertAlign val="subscript"/>
            <sz val="11"/>
            <rFont val="Symbol"/>
            <family val="1"/>
          </rPr>
          <t>w</t>
        </r>
        <r>
          <rPr>
            <vertAlign val="superscript"/>
            <sz val="11"/>
            <rFont val="Times New Roman"/>
            <family val="1"/>
          </rPr>
          <t>4</t>
        </r>
        <r>
          <rPr>
            <sz val="11"/>
            <rFont val="Times New Roman"/>
            <family val="1"/>
          </rPr>
          <t>) S</t>
        </r>
        <r>
          <rPr>
            <vertAlign val="subscript"/>
            <sz val="11"/>
            <rFont val="Times New Roman"/>
            <family val="1"/>
          </rPr>
          <t>M</t>
        </r>
        <r>
          <rPr>
            <vertAlign val="subscript"/>
            <sz val="10"/>
            <rFont val="Symbol"/>
            <family val="1"/>
          </rPr>
          <t>w</t>
        </r>
        <r>
          <rPr>
            <vertAlign val="superscript"/>
            <sz val="11"/>
            <rFont val="Times New Roman"/>
            <family val="1"/>
          </rPr>
          <t>2</t>
        </r>
        <r>
          <rPr>
            <sz val="11"/>
            <rFont val="Times New Roman"/>
            <family val="1"/>
          </rPr>
          <t xml:space="preserve">
The weighted variance of the observed annual age-specific mortality for the final age interval.
In the final age interval the variance of the number of years lived depends not on the variance of the proportion surviving the age interval but on the variance of the observed annual age-specific mortality rate.</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5.xml><?xml version="1.0" encoding="utf-8"?>
<comments xmlns="http://schemas.openxmlformats.org/spreadsheetml/2006/main">
  <authors>
    <author>Daniel Eayres</author>
  </authors>
  <commentList>
    <comment ref="A4" authorId="0">
      <text>
        <r>
          <rPr>
            <i/>
            <sz val="11"/>
            <rFont val="Times New Roman"/>
            <family val="1"/>
          </rPr>
          <t xml:space="preserve"> S</t>
        </r>
        <r>
          <rPr>
            <i/>
            <vertAlign val="subscript"/>
            <sz val="11"/>
            <rFont val="Times New Roman"/>
            <family val="1"/>
          </rPr>
          <t>T</t>
        </r>
        <r>
          <rPr>
            <i/>
            <vertAlign val="subscript"/>
            <sz val="9"/>
            <rFont val="Times New Roman"/>
            <family val="1"/>
          </rPr>
          <t>i</t>
        </r>
        <r>
          <rPr>
            <i/>
            <vertAlign val="superscript"/>
            <sz val="11"/>
            <rFont val="Times New Roman"/>
            <family val="1"/>
          </rPr>
          <t>2</t>
        </r>
        <r>
          <rPr>
            <i/>
            <sz val="11"/>
            <rFont val="Times New Roman"/>
            <family val="1"/>
          </rPr>
          <t xml:space="preserve"> = </t>
        </r>
        <r>
          <rPr>
            <i/>
            <sz val="11"/>
            <rFont val="Symbol"/>
            <family val="1"/>
          </rPr>
          <t xml:space="preserve">å </t>
        </r>
        <r>
          <rPr>
            <i/>
            <sz val="11"/>
            <rFont val="Times New Roman"/>
            <family val="1"/>
          </rPr>
          <t>l</t>
        </r>
        <r>
          <rPr>
            <i/>
            <vertAlign val="subscript"/>
            <sz val="11"/>
            <rFont val="Times New Roman"/>
            <family val="1"/>
          </rPr>
          <t>j</t>
        </r>
        <r>
          <rPr>
            <i/>
            <vertAlign val="superscript"/>
            <sz val="11"/>
            <rFont val="Times New Roman"/>
            <family val="1"/>
          </rPr>
          <t>2</t>
        </r>
        <r>
          <rPr>
            <i/>
            <sz val="11"/>
            <rFont val="Times New Roman"/>
            <family val="1"/>
          </rPr>
          <t>[ê</t>
        </r>
        <r>
          <rPr>
            <i/>
            <vertAlign val="subscript"/>
            <sz val="11"/>
            <rFont val="Times New Roman"/>
            <family val="1"/>
          </rPr>
          <t>j+1</t>
        </r>
        <r>
          <rPr>
            <i/>
            <sz val="11"/>
            <rFont val="Times New Roman"/>
            <family val="1"/>
          </rPr>
          <t>+(1-a</t>
        </r>
        <r>
          <rPr>
            <i/>
            <vertAlign val="subscript"/>
            <sz val="11"/>
            <rFont val="Times New Roman"/>
            <family val="1"/>
          </rPr>
          <t>j</t>
        </r>
        <r>
          <rPr>
            <i/>
            <sz val="11"/>
            <rFont val="Times New Roman"/>
            <family val="1"/>
          </rPr>
          <t>)n</t>
        </r>
        <r>
          <rPr>
            <i/>
            <vertAlign val="subscript"/>
            <sz val="11"/>
            <rFont val="Times New Roman"/>
            <family val="1"/>
          </rPr>
          <t>j</t>
        </r>
        <r>
          <rPr>
            <i/>
            <sz val="11"/>
            <rFont val="Times New Roman"/>
            <family val="1"/>
          </rPr>
          <t>]</t>
        </r>
        <r>
          <rPr>
            <i/>
            <vertAlign val="superscript"/>
            <sz val="11"/>
            <rFont val="Times New Roman"/>
            <family val="1"/>
          </rPr>
          <t>2</t>
        </r>
        <r>
          <rPr>
            <i/>
            <sz val="11"/>
            <rFont val="Times New Roman"/>
            <family val="1"/>
          </rPr>
          <t>S</t>
        </r>
        <r>
          <rPr>
            <i/>
            <vertAlign val="subscript"/>
            <sz val="11"/>
            <rFont val="Times New Roman"/>
            <family val="1"/>
          </rPr>
          <t>p</t>
        </r>
        <r>
          <rPr>
            <i/>
            <vertAlign val="subscript"/>
            <sz val="10"/>
            <rFont val="Times New Roman"/>
            <family val="1"/>
          </rPr>
          <t>j</t>
        </r>
        <r>
          <rPr>
            <i/>
            <vertAlign val="superscript"/>
            <sz val="11"/>
            <rFont val="Times New Roman"/>
            <family val="1"/>
          </rPr>
          <t>2</t>
        </r>
        <r>
          <rPr>
            <i/>
            <sz val="11"/>
            <rFont val="Times New Roman"/>
            <family val="1"/>
          </rPr>
          <t xml:space="preserve">, </t>
        </r>
        <r>
          <rPr>
            <i/>
            <vertAlign val="subscript"/>
            <sz val="11"/>
            <rFont val="Times New Roman"/>
            <family val="1"/>
          </rPr>
          <t xml:space="preserve">for j = i to </t>
        </r>
        <r>
          <rPr>
            <i/>
            <vertAlign val="subscript"/>
            <sz val="11"/>
            <rFont val="Symbol"/>
            <family val="1"/>
          </rPr>
          <t>w</t>
        </r>
        <r>
          <rPr>
            <i/>
            <vertAlign val="subscript"/>
            <sz val="11"/>
            <rFont val="Times New Roman"/>
            <family val="1"/>
          </rPr>
          <t xml:space="preserve">
</t>
        </r>
        <r>
          <rPr>
            <sz val="11"/>
            <rFont val="Times New Roman"/>
            <family val="1"/>
          </rPr>
          <t>The variance of the total number of years lived by the cohort is the sum of the weighted variances of the proportions surviving each age interval.</t>
        </r>
      </text>
    </comment>
    <comment ref="U13" authorId="0">
      <text>
        <r>
          <rPr>
            <b/>
            <sz val="11"/>
            <rFont val="Times New Roman"/>
            <family val="1"/>
          </rPr>
          <t>Note:</t>
        </r>
        <r>
          <rPr>
            <sz val="11"/>
            <rFont val="Times New Roman"/>
            <family val="1"/>
          </rPr>
          <t xml:space="preserve">
S</t>
        </r>
        <r>
          <rPr>
            <vertAlign val="subscript"/>
            <sz val="11"/>
            <rFont val="Times New Roman"/>
            <family val="1"/>
          </rPr>
          <t>T</t>
        </r>
        <r>
          <rPr>
            <vertAlign val="subscript"/>
            <sz val="10"/>
            <rFont val="Symbol"/>
            <family val="1"/>
          </rPr>
          <t>w</t>
        </r>
        <r>
          <rPr>
            <vertAlign val="superscript"/>
            <sz val="11"/>
            <rFont val="Times New Roman"/>
            <family val="1"/>
          </rPr>
          <t>2</t>
        </r>
        <r>
          <rPr>
            <sz val="11"/>
            <rFont val="Times New Roman"/>
            <family val="1"/>
          </rPr>
          <t xml:space="preserve"> = (l</t>
        </r>
        <r>
          <rPr>
            <vertAlign val="subscript"/>
            <sz val="11"/>
            <rFont val="Symbol"/>
            <family val="1"/>
          </rPr>
          <t>w</t>
        </r>
        <r>
          <rPr>
            <sz val="11"/>
            <rFont val="Times New Roman"/>
            <family val="1"/>
          </rPr>
          <t>/M</t>
        </r>
        <r>
          <rPr>
            <vertAlign val="subscript"/>
            <sz val="11"/>
            <rFont val="Symbol"/>
            <family val="1"/>
          </rPr>
          <t>w</t>
        </r>
        <r>
          <rPr>
            <vertAlign val="superscript"/>
            <sz val="11"/>
            <rFont val="Times New Roman"/>
            <family val="1"/>
          </rPr>
          <t>4</t>
        </r>
        <r>
          <rPr>
            <sz val="11"/>
            <rFont val="Times New Roman"/>
            <family val="1"/>
          </rPr>
          <t>) S</t>
        </r>
        <r>
          <rPr>
            <vertAlign val="subscript"/>
            <sz val="11"/>
            <rFont val="Times New Roman"/>
            <family val="1"/>
          </rPr>
          <t>M</t>
        </r>
        <r>
          <rPr>
            <vertAlign val="subscript"/>
            <sz val="10"/>
            <rFont val="Symbol"/>
            <family val="1"/>
          </rPr>
          <t>w</t>
        </r>
        <r>
          <rPr>
            <vertAlign val="superscript"/>
            <sz val="11"/>
            <rFont val="Times New Roman"/>
            <family val="1"/>
          </rPr>
          <t>2</t>
        </r>
        <r>
          <rPr>
            <sz val="11"/>
            <rFont val="Times New Roman"/>
            <family val="1"/>
          </rPr>
          <t xml:space="preserve">
In the final age interval the variance of the number of years lived depends not on the variance of the proportion surviving the age interval but on the variance of the observed annual age-specific mortality rate.</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6.xml><?xml version="1.0" encoding="utf-8"?>
<comments xmlns="http://schemas.openxmlformats.org/spreadsheetml/2006/main">
  <authors>
    <author>Daniel Eayres</author>
  </authors>
  <commentList>
    <comment ref="A4" authorId="0">
      <text>
        <r>
          <rPr>
            <i/>
            <sz val="11"/>
            <rFont val="Times New Roman"/>
            <family val="1"/>
          </rPr>
          <t>S</t>
        </r>
        <r>
          <rPr>
            <i/>
            <vertAlign val="subscript"/>
            <sz val="11"/>
            <rFont val="Times New Roman"/>
            <family val="1"/>
          </rPr>
          <t>ê</t>
        </r>
        <r>
          <rPr>
            <i/>
            <vertAlign val="subscript"/>
            <sz val="9"/>
            <rFont val="Times New Roman"/>
            <family val="1"/>
          </rPr>
          <t>i</t>
        </r>
        <r>
          <rPr>
            <i/>
            <vertAlign val="superscript"/>
            <sz val="11"/>
            <rFont val="Times New Roman"/>
            <family val="1"/>
          </rPr>
          <t>2</t>
        </r>
        <r>
          <rPr>
            <i/>
            <sz val="11"/>
            <rFont val="Times New Roman"/>
            <family val="1"/>
          </rPr>
          <t xml:space="preserve"> = S</t>
        </r>
        <r>
          <rPr>
            <i/>
            <vertAlign val="subscript"/>
            <sz val="11"/>
            <rFont val="Times New Roman"/>
            <family val="1"/>
          </rPr>
          <t>T</t>
        </r>
        <r>
          <rPr>
            <i/>
            <vertAlign val="subscript"/>
            <sz val="9"/>
            <rFont val="Times New Roman"/>
            <family val="1"/>
          </rPr>
          <t>i</t>
        </r>
        <r>
          <rPr>
            <i/>
            <vertAlign val="superscript"/>
            <sz val="11"/>
            <rFont val="Times New Roman"/>
            <family val="1"/>
          </rPr>
          <t>2</t>
        </r>
        <r>
          <rPr>
            <i/>
            <sz val="11"/>
            <rFont val="Times New Roman"/>
            <family val="1"/>
          </rPr>
          <t xml:space="preserve"> / l</t>
        </r>
        <r>
          <rPr>
            <i/>
            <vertAlign val="subscript"/>
            <sz val="11"/>
            <rFont val="Times New Roman"/>
            <family val="1"/>
          </rPr>
          <t>i</t>
        </r>
        <r>
          <rPr>
            <i/>
            <vertAlign val="superscript"/>
            <sz val="11"/>
            <rFont val="Times New Roman"/>
            <family val="1"/>
          </rPr>
          <t>2</t>
        </r>
        <r>
          <rPr>
            <sz val="8"/>
            <rFont val="Tahoma"/>
            <family val="0"/>
          </rPr>
          <t xml:space="preserve">
</t>
        </r>
        <r>
          <rPr>
            <sz val="11"/>
            <rFont val="Times New Roman"/>
            <family val="1"/>
          </rPr>
          <t>The variance of the expectation of life is the weighted variance of the total number of years lived.</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18.xml><?xml version="1.0" encoding="utf-8"?>
<comments xmlns="http://schemas.openxmlformats.org/spreadsheetml/2006/main">
  <authors>
    <author>Daniel Eayres</author>
  </authors>
  <commentList>
    <comment ref="L11" authorId="0">
      <text>
        <r>
          <rPr>
            <b/>
            <i/>
            <sz val="11"/>
            <rFont val="Times New Roman"/>
            <family val="1"/>
          </rPr>
          <t>Note:</t>
        </r>
        <r>
          <rPr>
            <i/>
            <sz val="11"/>
            <rFont val="Times New Roman"/>
            <family val="1"/>
          </rPr>
          <t xml:space="preserve">
l</t>
        </r>
        <r>
          <rPr>
            <i/>
            <vertAlign val="subscript"/>
            <sz val="11"/>
            <rFont val="Times New Roman"/>
            <family val="1"/>
          </rPr>
          <t>0</t>
        </r>
        <r>
          <rPr>
            <sz val="11"/>
            <rFont val="Times New Roman"/>
            <family val="1"/>
          </rPr>
          <t xml:space="preserve"> = 100,000</t>
        </r>
        <r>
          <rPr>
            <sz val="8"/>
            <rFont val="Tahoma"/>
            <family val="0"/>
          </rPr>
          <t xml:space="preserve">
</t>
        </r>
        <r>
          <rPr>
            <sz val="11"/>
            <rFont val="Times New Roman"/>
            <family val="1"/>
          </rPr>
          <t>It is common practice to start with a hypothetical cohort of size 100,000.</t>
        </r>
      </text>
    </comment>
    <comment ref="M29" authorId="0">
      <text>
        <r>
          <rPr>
            <b/>
            <sz val="11"/>
            <rFont val="Times New Roman"/>
            <family val="1"/>
          </rPr>
          <t xml:space="preserve">Note:
</t>
        </r>
        <r>
          <rPr>
            <i/>
            <sz val="11"/>
            <rFont val="Times New Roman"/>
            <family val="1"/>
          </rPr>
          <t>d</t>
        </r>
        <r>
          <rPr>
            <i/>
            <vertAlign val="subscript"/>
            <sz val="11"/>
            <rFont val="Symbol"/>
            <family val="1"/>
          </rPr>
          <t>w</t>
        </r>
        <r>
          <rPr>
            <i/>
            <sz val="11"/>
            <rFont val="Times New Roman"/>
            <family val="1"/>
          </rPr>
          <t xml:space="preserve"> = l</t>
        </r>
        <r>
          <rPr>
            <i/>
            <vertAlign val="subscript"/>
            <sz val="11"/>
            <rFont val="Symbol"/>
            <family val="1"/>
          </rPr>
          <t>w</t>
        </r>
        <r>
          <rPr>
            <sz val="11"/>
            <rFont val="Times New Roman"/>
            <family val="1"/>
          </rPr>
          <t xml:space="preserve">
All those surviving to the start of the final age interval die during the final age interval</t>
        </r>
        <r>
          <rPr>
            <sz val="8"/>
            <rFont val="Tahoma"/>
            <family val="0"/>
          </rPr>
          <t xml:space="preserve">
</t>
        </r>
      </text>
    </comment>
    <comment ref="N29" authorId="0">
      <text>
        <r>
          <rPr>
            <b/>
            <sz val="11"/>
            <rFont val="Times New Roman"/>
            <family val="1"/>
          </rPr>
          <t>Note:</t>
        </r>
        <r>
          <rPr>
            <sz val="11"/>
            <rFont val="Times New Roman"/>
            <family val="1"/>
          </rPr>
          <t xml:space="preserve">
</t>
        </r>
        <r>
          <rPr>
            <i/>
            <sz val="11"/>
            <rFont val="Times New Roman"/>
            <family val="1"/>
          </rPr>
          <t>L</t>
        </r>
        <r>
          <rPr>
            <i/>
            <vertAlign val="subscript"/>
            <sz val="11"/>
            <rFont val="Symbol"/>
            <family val="1"/>
          </rPr>
          <t>w</t>
        </r>
        <r>
          <rPr>
            <i/>
            <sz val="11"/>
            <rFont val="Times New Roman"/>
            <family val="1"/>
          </rPr>
          <t xml:space="preserve"> = l</t>
        </r>
        <r>
          <rPr>
            <i/>
            <vertAlign val="subscript"/>
            <sz val="11"/>
            <rFont val="Symbol"/>
            <family val="1"/>
          </rPr>
          <t>w</t>
        </r>
        <r>
          <rPr>
            <i/>
            <sz val="11"/>
            <rFont val="Times New Roman"/>
            <family val="1"/>
          </rPr>
          <t>/M</t>
        </r>
        <r>
          <rPr>
            <i/>
            <vertAlign val="subscript"/>
            <sz val="11"/>
            <rFont val="Symbol"/>
            <family val="1"/>
          </rPr>
          <t>w</t>
        </r>
        <r>
          <rPr>
            <sz val="11"/>
            <rFont val="Times New Roman"/>
            <family val="1"/>
          </rPr>
          <t xml:space="preserve">
Survival in the final age interval is assumed to be exponential. The number of years lived is given by the number of survivors at the start of the age interval divided by the observed annual age-specific mortality rate.</t>
        </r>
        <r>
          <rPr>
            <sz val="8"/>
            <rFont val="Tahoma"/>
            <family val="0"/>
          </rPr>
          <t xml:space="preserve">
</t>
        </r>
      </text>
    </comment>
    <comment ref="Q29" authorId="0">
      <text>
        <r>
          <rPr>
            <b/>
            <sz val="11"/>
            <rFont val="Times New Roman"/>
            <family val="1"/>
          </rPr>
          <t>Note:</t>
        </r>
        <r>
          <rPr>
            <sz val="11"/>
            <rFont val="Times New Roman"/>
            <family val="1"/>
          </rPr>
          <t xml:space="preserve">
</t>
        </r>
        <r>
          <rPr>
            <i/>
            <sz val="11"/>
            <rFont val="Times New Roman"/>
            <family val="1"/>
          </rPr>
          <t>S</t>
        </r>
        <r>
          <rPr>
            <i/>
            <vertAlign val="subscript"/>
            <sz val="11"/>
            <rFont val="Times New Roman"/>
            <family val="1"/>
          </rPr>
          <t>M</t>
        </r>
        <r>
          <rPr>
            <i/>
            <vertAlign val="subscript"/>
            <sz val="10"/>
            <rFont val="Symbol"/>
            <family val="1"/>
          </rPr>
          <t>w</t>
        </r>
        <r>
          <rPr>
            <i/>
            <vertAlign val="superscript"/>
            <sz val="11"/>
            <rFont val="Times New Roman"/>
            <family val="1"/>
          </rPr>
          <t>2</t>
        </r>
        <r>
          <rPr>
            <i/>
            <sz val="11"/>
            <rFont val="Times New Roman"/>
            <family val="1"/>
          </rPr>
          <t xml:space="preserve"> = M</t>
        </r>
        <r>
          <rPr>
            <i/>
            <vertAlign val="subscript"/>
            <sz val="11"/>
            <rFont val="Symbol"/>
            <family val="1"/>
          </rPr>
          <t>w</t>
        </r>
        <r>
          <rPr>
            <i/>
            <sz val="11"/>
            <rFont val="Times New Roman"/>
            <family val="1"/>
          </rPr>
          <t>(1-M</t>
        </r>
        <r>
          <rPr>
            <i/>
            <vertAlign val="subscript"/>
            <sz val="11"/>
            <rFont val="Symbol"/>
            <family val="1"/>
          </rPr>
          <t>w</t>
        </r>
        <r>
          <rPr>
            <i/>
            <sz val="11"/>
            <rFont val="Times New Roman"/>
            <family val="1"/>
          </rPr>
          <t>)/P</t>
        </r>
        <r>
          <rPr>
            <i/>
            <vertAlign val="subscript"/>
            <sz val="11"/>
            <rFont val="Symbol"/>
            <family val="1"/>
          </rPr>
          <t>w</t>
        </r>
        <r>
          <rPr>
            <sz val="11"/>
            <rFont val="Times New Roman"/>
            <family val="1"/>
          </rPr>
          <t xml:space="preserve">
The variance of the observed annual age-specific mortality rate for the final age interval.
In the final age interval the variance of the number of years lived depends not on the variance of the proportion surviving the age interval but on the variance of the observed annual age-specific mortality rate.</t>
        </r>
        <r>
          <rPr>
            <sz val="8"/>
            <rFont val="Tahoma"/>
            <family val="0"/>
          </rPr>
          <t xml:space="preserve">
</t>
        </r>
      </text>
    </comment>
    <comment ref="R29" authorId="0">
      <text>
        <r>
          <rPr>
            <b/>
            <sz val="11"/>
            <rFont val="Times New Roman"/>
            <family val="1"/>
          </rPr>
          <t>Note:</t>
        </r>
        <r>
          <rPr>
            <sz val="11"/>
            <rFont val="Times New Roman"/>
            <family val="1"/>
          </rPr>
          <t xml:space="preserve">
S</t>
        </r>
        <r>
          <rPr>
            <vertAlign val="subscript"/>
            <sz val="11"/>
            <rFont val="Times New Roman"/>
            <family val="1"/>
          </rPr>
          <t>T</t>
        </r>
        <r>
          <rPr>
            <vertAlign val="subscript"/>
            <sz val="10"/>
            <rFont val="Symbol"/>
            <family val="1"/>
          </rPr>
          <t>w</t>
        </r>
        <r>
          <rPr>
            <vertAlign val="superscript"/>
            <sz val="11"/>
            <rFont val="Times New Roman"/>
            <family val="1"/>
          </rPr>
          <t>2</t>
        </r>
        <r>
          <rPr>
            <sz val="11"/>
            <rFont val="Times New Roman"/>
            <family val="1"/>
          </rPr>
          <t xml:space="preserve"> = (l</t>
        </r>
        <r>
          <rPr>
            <vertAlign val="subscript"/>
            <sz val="11"/>
            <rFont val="Symbol"/>
            <family val="1"/>
          </rPr>
          <t>w</t>
        </r>
        <r>
          <rPr>
            <sz val="11"/>
            <rFont val="Times New Roman"/>
            <family val="1"/>
          </rPr>
          <t>/M</t>
        </r>
        <r>
          <rPr>
            <vertAlign val="subscript"/>
            <sz val="11"/>
            <rFont val="Symbol"/>
            <family val="1"/>
          </rPr>
          <t>w</t>
        </r>
        <r>
          <rPr>
            <vertAlign val="superscript"/>
            <sz val="11"/>
            <rFont val="Times New Roman"/>
            <family val="1"/>
          </rPr>
          <t>4</t>
        </r>
        <r>
          <rPr>
            <sz val="11"/>
            <rFont val="Times New Roman"/>
            <family val="1"/>
          </rPr>
          <t>) S</t>
        </r>
        <r>
          <rPr>
            <vertAlign val="subscript"/>
            <sz val="11"/>
            <rFont val="Times New Roman"/>
            <family val="1"/>
          </rPr>
          <t>M</t>
        </r>
        <r>
          <rPr>
            <vertAlign val="subscript"/>
            <sz val="10"/>
            <rFont val="Symbol"/>
            <family val="1"/>
          </rPr>
          <t>w</t>
        </r>
        <r>
          <rPr>
            <vertAlign val="superscript"/>
            <sz val="11"/>
            <rFont val="Times New Roman"/>
            <family val="1"/>
          </rPr>
          <t>2</t>
        </r>
        <r>
          <rPr>
            <sz val="11"/>
            <rFont val="Times New Roman"/>
            <family val="1"/>
          </rPr>
          <t xml:space="preserve">
The weighted variance of the observed annual age-specific mortality for the final age interval.
In the final age interval the variance of the number of years lived depends not on the variance of the proportion surviving the age interval but on the variance of the observed annual age-specific mortality rate.</t>
        </r>
      </text>
    </comment>
    <comment ref="S29" authorId="0">
      <text>
        <r>
          <rPr>
            <b/>
            <sz val="11"/>
            <rFont val="Times New Roman"/>
            <family val="1"/>
          </rPr>
          <t>Note:</t>
        </r>
        <r>
          <rPr>
            <sz val="11"/>
            <rFont val="Times New Roman"/>
            <family val="1"/>
          </rPr>
          <t xml:space="preserve">
S</t>
        </r>
        <r>
          <rPr>
            <vertAlign val="subscript"/>
            <sz val="11"/>
            <rFont val="Times New Roman"/>
            <family val="1"/>
          </rPr>
          <t>T</t>
        </r>
        <r>
          <rPr>
            <vertAlign val="subscript"/>
            <sz val="10"/>
            <rFont val="Symbol"/>
            <family val="1"/>
          </rPr>
          <t>w</t>
        </r>
        <r>
          <rPr>
            <vertAlign val="superscript"/>
            <sz val="11"/>
            <rFont val="Times New Roman"/>
            <family val="1"/>
          </rPr>
          <t>2</t>
        </r>
        <r>
          <rPr>
            <sz val="11"/>
            <rFont val="Times New Roman"/>
            <family val="1"/>
          </rPr>
          <t xml:space="preserve"> = (l</t>
        </r>
        <r>
          <rPr>
            <vertAlign val="subscript"/>
            <sz val="11"/>
            <rFont val="Symbol"/>
            <family val="1"/>
          </rPr>
          <t>w</t>
        </r>
        <r>
          <rPr>
            <sz val="11"/>
            <rFont val="Times New Roman"/>
            <family val="1"/>
          </rPr>
          <t>/M</t>
        </r>
        <r>
          <rPr>
            <vertAlign val="subscript"/>
            <sz val="11"/>
            <rFont val="Symbol"/>
            <family val="1"/>
          </rPr>
          <t>w</t>
        </r>
        <r>
          <rPr>
            <vertAlign val="superscript"/>
            <sz val="11"/>
            <rFont val="Times New Roman"/>
            <family val="1"/>
          </rPr>
          <t>4</t>
        </r>
        <r>
          <rPr>
            <sz val="11"/>
            <rFont val="Times New Roman"/>
            <family val="1"/>
          </rPr>
          <t>) S</t>
        </r>
        <r>
          <rPr>
            <vertAlign val="subscript"/>
            <sz val="11"/>
            <rFont val="Times New Roman"/>
            <family val="1"/>
          </rPr>
          <t>M</t>
        </r>
        <r>
          <rPr>
            <vertAlign val="subscript"/>
            <sz val="10"/>
            <rFont val="Symbol"/>
            <family val="1"/>
          </rPr>
          <t>w</t>
        </r>
        <r>
          <rPr>
            <vertAlign val="superscript"/>
            <sz val="11"/>
            <rFont val="Times New Roman"/>
            <family val="1"/>
          </rPr>
          <t>2</t>
        </r>
        <r>
          <rPr>
            <sz val="11"/>
            <rFont val="Times New Roman"/>
            <family val="1"/>
          </rPr>
          <t xml:space="preserve">
In the final age interval the variance of the number of years lived depends not on the variance of the proportion surviving the age interval but on the variance of the observed annual age-specific mortality rate.</t>
        </r>
      </text>
    </comment>
    <comment ref="J29" authorId="0">
      <text>
        <r>
          <rPr>
            <b/>
            <sz val="11"/>
            <rFont val="Times New Roman"/>
            <family val="1"/>
          </rPr>
          <t xml:space="preserve">Note:
</t>
        </r>
        <r>
          <rPr>
            <i/>
            <sz val="11"/>
            <rFont val="Times New Roman"/>
            <family val="1"/>
          </rPr>
          <t>q</t>
        </r>
        <r>
          <rPr>
            <i/>
            <vertAlign val="subscript"/>
            <sz val="11"/>
            <rFont val="Symbol"/>
            <family val="1"/>
          </rPr>
          <t>w</t>
        </r>
        <r>
          <rPr>
            <i/>
            <sz val="11"/>
            <rFont val="Times New Roman"/>
            <family val="1"/>
          </rPr>
          <t xml:space="preserve"> = 1</t>
        </r>
        <r>
          <rPr>
            <sz val="11"/>
            <rFont val="Times New Roman"/>
            <family val="1"/>
          </rPr>
          <t xml:space="preserve">
All those surviving to the start of the final age interval die during the final age interval.</t>
        </r>
        <r>
          <rPr>
            <sz val="8"/>
            <rFont val="Tahoma"/>
            <family val="0"/>
          </rPr>
          <t xml:space="preserve">
</t>
        </r>
      </text>
    </comment>
    <comment ref="K29" authorId="0">
      <text>
        <r>
          <rPr>
            <b/>
            <sz val="11"/>
            <rFont val="Times New Roman"/>
            <family val="1"/>
          </rPr>
          <t xml:space="preserve">Note:
</t>
        </r>
        <r>
          <rPr>
            <i/>
            <sz val="11"/>
            <rFont val="Times New Roman"/>
            <family val="1"/>
          </rPr>
          <t>p</t>
        </r>
        <r>
          <rPr>
            <i/>
            <vertAlign val="subscript"/>
            <sz val="11"/>
            <rFont val="Symbol"/>
            <family val="1"/>
          </rPr>
          <t>w</t>
        </r>
        <r>
          <rPr>
            <i/>
            <sz val="11"/>
            <rFont val="Times New Roman"/>
            <family val="1"/>
          </rPr>
          <t xml:space="preserve"> = 0</t>
        </r>
        <r>
          <rPr>
            <sz val="11"/>
            <rFont val="Times New Roman"/>
            <family val="1"/>
          </rPr>
          <t xml:space="preserve">
All those surviving to the start of the final age interval die during the final age interval</t>
        </r>
        <r>
          <rPr>
            <sz val="8"/>
            <rFont val="Tahoma"/>
            <family val="0"/>
          </rPr>
          <t xml:space="preserve">
</t>
        </r>
      </text>
    </comment>
    <comment ref="I9" authorId="0">
      <text>
        <r>
          <rPr>
            <i/>
            <sz val="11"/>
            <rFont val="Times New Roman"/>
            <family val="1"/>
          </rPr>
          <t>M</t>
        </r>
        <r>
          <rPr>
            <i/>
            <vertAlign val="subscript"/>
            <sz val="11"/>
            <rFont val="Times New Roman"/>
            <family val="1"/>
          </rPr>
          <t xml:space="preserve">i </t>
        </r>
        <r>
          <rPr>
            <i/>
            <sz val="11"/>
            <rFont val="Times New Roman"/>
            <family val="1"/>
          </rPr>
          <t>= D</t>
        </r>
        <r>
          <rPr>
            <i/>
            <vertAlign val="subscript"/>
            <sz val="11"/>
            <rFont val="Times New Roman"/>
            <family val="1"/>
          </rPr>
          <t>i</t>
        </r>
        <r>
          <rPr>
            <i/>
            <sz val="11"/>
            <rFont val="Times New Roman"/>
            <family val="1"/>
          </rPr>
          <t>/P</t>
        </r>
        <r>
          <rPr>
            <i/>
            <vertAlign val="subscript"/>
            <sz val="11"/>
            <rFont val="Times New Roman"/>
            <family val="1"/>
          </rPr>
          <t>i</t>
        </r>
        <r>
          <rPr>
            <sz val="11"/>
            <rFont val="Times New Roman"/>
            <family val="1"/>
          </rPr>
          <t xml:space="preserve">
The observed annual age-specific mortality rate.</t>
        </r>
      </text>
    </comment>
    <comment ref="J9" authorId="0">
      <text>
        <r>
          <rPr>
            <i/>
            <sz val="11"/>
            <rFont val="Times New Roman"/>
            <family val="1"/>
          </rPr>
          <t>q</t>
        </r>
        <r>
          <rPr>
            <i/>
            <vertAlign val="subscript"/>
            <sz val="11"/>
            <rFont val="Times New Roman"/>
            <family val="1"/>
          </rPr>
          <t xml:space="preserve">i </t>
        </r>
        <r>
          <rPr>
            <i/>
            <sz val="11"/>
            <rFont val="Times New Roman"/>
            <family val="1"/>
          </rPr>
          <t>= n</t>
        </r>
        <r>
          <rPr>
            <i/>
            <vertAlign val="subscript"/>
            <sz val="11"/>
            <rFont val="Times New Roman"/>
            <family val="1"/>
          </rPr>
          <t>i</t>
        </r>
        <r>
          <rPr>
            <i/>
            <sz val="11"/>
            <rFont val="Times New Roman"/>
            <family val="1"/>
          </rPr>
          <t>M</t>
        </r>
        <r>
          <rPr>
            <i/>
            <vertAlign val="subscript"/>
            <sz val="11"/>
            <rFont val="Times New Roman"/>
            <family val="1"/>
          </rPr>
          <t>i</t>
        </r>
        <r>
          <rPr>
            <i/>
            <sz val="11"/>
            <rFont val="Times New Roman"/>
            <family val="1"/>
          </rPr>
          <t>/(1+n</t>
        </r>
        <r>
          <rPr>
            <i/>
            <vertAlign val="subscript"/>
            <sz val="11"/>
            <rFont val="Times New Roman"/>
            <family val="1"/>
          </rPr>
          <t>i</t>
        </r>
        <r>
          <rPr>
            <i/>
            <sz val="11"/>
            <rFont val="Times New Roman"/>
            <family val="1"/>
          </rPr>
          <t>(1-a</t>
        </r>
        <r>
          <rPr>
            <i/>
            <vertAlign val="subscript"/>
            <sz val="11"/>
            <rFont val="Times New Roman"/>
            <family val="1"/>
          </rPr>
          <t>i</t>
        </r>
        <r>
          <rPr>
            <i/>
            <sz val="11"/>
            <rFont val="Times New Roman"/>
            <family val="1"/>
          </rPr>
          <t>)M</t>
        </r>
        <r>
          <rPr>
            <i/>
            <vertAlign val="subscript"/>
            <sz val="11"/>
            <rFont val="Times New Roman"/>
            <family val="1"/>
          </rPr>
          <t>i</t>
        </r>
        <r>
          <rPr>
            <i/>
            <sz val="11"/>
            <rFont val="Times New Roman"/>
            <family val="1"/>
          </rPr>
          <t xml:space="preserve">)
</t>
        </r>
        <r>
          <rPr>
            <sz val="11"/>
            <rFont val="Times New Roman"/>
            <family val="1"/>
          </rPr>
          <t xml:space="preserve">The probability of dying is calculated from the observed annual age-specific mortality rate using the linear method, i.e. it is assumed that deaths are distributed evenly over the age interval.
</t>
        </r>
        <r>
          <rPr>
            <sz val="8"/>
            <rFont val="Tahoma"/>
            <family val="0"/>
          </rPr>
          <t xml:space="preserve">
</t>
        </r>
      </text>
    </comment>
    <comment ref="K9" authorId="0">
      <text>
        <r>
          <rPr>
            <i/>
            <sz val="11"/>
            <rFont val="Times New Roman"/>
            <family val="1"/>
          </rPr>
          <t xml:space="preserve"> p</t>
        </r>
        <r>
          <rPr>
            <i/>
            <vertAlign val="subscript"/>
            <sz val="11"/>
            <rFont val="Times New Roman"/>
            <family val="1"/>
          </rPr>
          <t>i</t>
        </r>
        <r>
          <rPr>
            <i/>
            <sz val="11"/>
            <rFont val="Times New Roman"/>
            <family val="1"/>
          </rPr>
          <t xml:space="preserve"> = 1- q</t>
        </r>
        <r>
          <rPr>
            <i/>
            <vertAlign val="subscript"/>
            <sz val="11"/>
            <rFont val="Times New Roman"/>
            <family val="1"/>
          </rPr>
          <t>i</t>
        </r>
        <r>
          <rPr>
            <sz val="8"/>
            <rFont val="Tahoma"/>
            <family val="0"/>
          </rPr>
          <t xml:space="preserve">
</t>
        </r>
      </text>
    </comment>
    <comment ref="L9" authorId="0">
      <text>
        <r>
          <rPr>
            <i/>
            <sz val="11"/>
            <rFont val="Times New Roman"/>
            <family val="1"/>
          </rPr>
          <t>l</t>
        </r>
        <r>
          <rPr>
            <i/>
            <vertAlign val="subscript"/>
            <sz val="11"/>
            <rFont val="Times New Roman"/>
            <family val="1"/>
          </rPr>
          <t>i</t>
        </r>
        <r>
          <rPr>
            <i/>
            <sz val="11"/>
            <rFont val="Times New Roman"/>
            <family val="1"/>
          </rPr>
          <t xml:space="preserve"> = l</t>
        </r>
        <r>
          <rPr>
            <i/>
            <vertAlign val="subscript"/>
            <sz val="11"/>
            <rFont val="Times New Roman"/>
            <family val="1"/>
          </rPr>
          <t>i-1</t>
        </r>
        <r>
          <rPr>
            <i/>
            <sz val="11"/>
            <rFont val="Times New Roman"/>
            <family val="1"/>
          </rPr>
          <t>p</t>
        </r>
        <r>
          <rPr>
            <i/>
            <vertAlign val="subscript"/>
            <sz val="11"/>
            <rFont val="Times New Roman"/>
            <family val="1"/>
          </rPr>
          <t xml:space="preserve">i-1
</t>
        </r>
        <r>
          <rPr>
            <sz val="11"/>
            <rFont val="Times New Roman"/>
            <family val="1"/>
          </rPr>
          <t>The hypothetical cohort experiencing the survival probabilities of each age interval.</t>
        </r>
        <r>
          <rPr>
            <i/>
            <vertAlign val="subscript"/>
            <sz val="11"/>
            <rFont val="Times New Roman"/>
            <family val="1"/>
          </rPr>
          <t xml:space="preserve">
</t>
        </r>
        <r>
          <rPr>
            <sz val="8"/>
            <rFont val="Tahoma"/>
            <family val="0"/>
          </rPr>
          <t xml:space="preserve">
</t>
        </r>
      </text>
    </comment>
    <comment ref="M9" authorId="0">
      <text>
        <r>
          <rPr>
            <i/>
            <sz val="11"/>
            <rFont val="Times New Roman"/>
            <family val="1"/>
          </rPr>
          <t>d</t>
        </r>
        <r>
          <rPr>
            <i/>
            <vertAlign val="subscript"/>
            <sz val="11"/>
            <rFont val="Times New Roman"/>
            <family val="1"/>
          </rPr>
          <t xml:space="preserve">i </t>
        </r>
        <r>
          <rPr>
            <i/>
            <sz val="11"/>
            <rFont val="Times New Roman"/>
            <family val="1"/>
          </rPr>
          <t>= l</t>
        </r>
        <r>
          <rPr>
            <i/>
            <vertAlign val="subscript"/>
            <sz val="11"/>
            <rFont val="Times New Roman"/>
            <family val="1"/>
          </rPr>
          <t>i</t>
        </r>
        <r>
          <rPr>
            <i/>
            <sz val="11"/>
            <rFont val="Times New Roman"/>
            <family val="1"/>
          </rPr>
          <t xml:space="preserve"> - l</t>
        </r>
        <r>
          <rPr>
            <i/>
            <vertAlign val="subscript"/>
            <sz val="11"/>
            <rFont val="Times New Roman"/>
            <family val="1"/>
          </rPr>
          <t>i+1</t>
        </r>
        <r>
          <rPr>
            <i/>
            <sz val="11"/>
            <rFont val="Times New Roman"/>
            <family val="1"/>
          </rPr>
          <t xml:space="preserve">
</t>
        </r>
      </text>
    </comment>
    <comment ref="N9" authorId="0">
      <text>
        <r>
          <rPr>
            <i/>
            <sz val="11"/>
            <rFont val="Times New Roman"/>
            <family val="1"/>
          </rPr>
          <t>L</t>
        </r>
        <r>
          <rPr>
            <i/>
            <vertAlign val="subscript"/>
            <sz val="11"/>
            <rFont val="Times New Roman"/>
            <family val="1"/>
          </rPr>
          <t xml:space="preserve">i </t>
        </r>
        <r>
          <rPr>
            <i/>
            <sz val="11"/>
            <rFont val="Times New Roman"/>
            <family val="1"/>
          </rPr>
          <t>= n</t>
        </r>
        <r>
          <rPr>
            <i/>
            <vertAlign val="subscript"/>
            <sz val="11"/>
            <rFont val="Times New Roman"/>
            <family val="1"/>
          </rPr>
          <t>i</t>
        </r>
        <r>
          <rPr>
            <i/>
            <sz val="11"/>
            <rFont val="Times New Roman"/>
            <family val="1"/>
          </rPr>
          <t>(l</t>
        </r>
        <r>
          <rPr>
            <i/>
            <vertAlign val="subscript"/>
            <sz val="11"/>
            <rFont val="Times New Roman"/>
            <family val="1"/>
          </rPr>
          <t>i+1</t>
        </r>
        <r>
          <rPr>
            <i/>
            <sz val="11"/>
            <rFont val="Times New Roman"/>
            <family val="1"/>
          </rPr>
          <t>+ a</t>
        </r>
        <r>
          <rPr>
            <i/>
            <vertAlign val="subscript"/>
            <sz val="11"/>
            <rFont val="Times New Roman"/>
            <family val="1"/>
          </rPr>
          <t>i</t>
        </r>
        <r>
          <rPr>
            <i/>
            <sz val="11"/>
            <rFont val="Times New Roman"/>
            <family val="1"/>
          </rPr>
          <t>d</t>
        </r>
        <r>
          <rPr>
            <i/>
            <vertAlign val="subscript"/>
            <sz val="11"/>
            <rFont val="Times New Roman"/>
            <family val="1"/>
          </rPr>
          <t>i</t>
        </r>
        <r>
          <rPr>
            <i/>
            <sz val="11"/>
            <rFont val="Times New Roman"/>
            <family val="1"/>
          </rPr>
          <t xml:space="preserve">)
</t>
        </r>
        <r>
          <rPr>
            <sz val="11"/>
            <rFont val="Times New Roman"/>
            <family val="1"/>
          </rPr>
          <t xml:space="preserve">Each survivor to the end of the age interval contributes </t>
        </r>
        <r>
          <rPr>
            <i/>
            <sz val="11"/>
            <rFont val="Times New Roman"/>
            <family val="1"/>
          </rPr>
          <t>n</t>
        </r>
        <r>
          <rPr>
            <i/>
            <vertAlign val="subscript"/>
            <sz val="11"/>
            <rFont val="Times New Roman"/>
            <family val="1"/>
          </rPr>
          <t>i</t>
        </r>
        <r>
          <rPr>
            <sz val="11"/>
            <rFont val="Times New Roman"/>
            <family val="1"/>
          </rPr>
          <t xml:space="preserve"> years, each casualty contributes an average of </t>
        </r>
        <r>
          <rPr>
            <i/>
            <sz val="11"/>
            <rFont val="Times New Roman"/>
            <family val="1"/>
          </rPr>
          <t>a</t>
        </r>
        <r>
          <rPr>
            <i/>
            <vertAlign val="subscript"/>
            <sz val="11"/>
            <rFont val="Times New Roman"/>
            <family val="1"/>
          </rPr>
          <t>i</t>
        </r>
        <r>
          <rPr>
            <i/>
            <sz val="11"/>
            <rFont val="Times New Roman"/>
            <family val="1"/>
          </rPr>
          <t>n</t>
        </r>
        <r>
          <rPr>
            <i/>
            <vertAlign val="subscript"/>
            <sz val="11"/>
            <rFont val="Times New Roman"/>
            <family val="1"/>
          </rPr>
          <t>i</t>
        </r>
        <r>
          <rPr>
            <sz val="11"/>
            <rFont val="Times New Roman"/>
            <family val="1"/>
          </rPr>
          <t xml:space="preserve"> years.</t>
        </r>
        <r>
          <rPr>
            <sz val="8"/>
            <rFont val="Tahoma"/>
            <family val="0"/>
          </rPr>
          <t xml:space="preserve">
</t>
        </r>
      </text>
    </comment>
    <comment ref="O9" authorId="0">
      <text>
        <r>
          <rPr>
            <i/>
            <sz val="11"/>
            <rFont val="Times New Roman"/>
            <family val="1"/>
          </rPr>
          <t xml:space="preserve"> T</t>
        </r>
        <r>
          <rPr>
            <i/>
            <vertAlign val="subscript"/>
            <sz val="11"/>
            <rFont val="Times New Roman"/>
            <family val="1"/>
          </rPr>
          <t>i</t>
        </r>
        <r>
          <rPr>
            <i/>
            <sz val="11"/>
            <rFont val="Times New Roman"/>
            <family val="1"/>
          </rPr>
          <t xml:space="preserve"> = </t>
        </r>
        <r>
          <rPr>
            <i/>
            <sz val="11"/>
            <rFont val="Symbol"/>
            <family val="1"/>
          </rPr>
          <t>å</t>
        </r>
        <r>
          <rPr>
            <i/>
            <sz val="11"/>
            <rFont val="Times New Roman"/>
            <family val="1"/>
          </rPr>
          <t>L</t>
        </r>
        <r>
          <rPr>
            <i/>
            <vertAlign val="subscript"/>
            <sz val="11"/>
            <rFont val="Times New Roman"/>
            <family val="1"/>
          </rPr>
          <t xml:space="preserve">j , where j=i to </t>
        </r>
        <r>
          <rPr>
            <i/>
            <vertAlign val="subscript"/>
            <sz val="11"/>
            <rFont val="Symbol"/>
            <family val="1"/>
          </rPr>
          <t>w</t>
        </r>
        <r>
          <rPr>
            <sz val="8"/>
            <rFont val="Tahoma"/>
            <family val="0"/>
          </rPr>
          <t xml:space="preserve">
 </t>
        </r>
      </text>
    </comment>
    <comment ref="P9" authorId="0">
      <text>
        <r>
          <rPr>
            <i/>
            <sz val="11"/>
            <rFont val="Times New Roman"/>
            <family val="1"/>
          </rPr>
          <t>ê</t>
        </r>
        <r>
          <rPr>
            <i/>
            <vertAlign val="subscript"/>
            <sz val="11"/>
            <rFont val="Times New Roman"/>
            <family val="1"/>
          </rPr>
          <t>i</t>
        </r>
        <r>
          <rPr>
            <i/>
            <sz val="11"/>
            <rFont val="Times New Roman"/>
            <family val="1"/>
          </rPr>
          <t xml:space="preserve"> = T</t>
        </r>
        <r>
          <rPr>
            <i/>
            <vertAlign val="subscript"/>
            <sz val="11"/>
            <rFont val="Times New Roman"/>
            <family val="1"/>
          </rPr>
          <t>i</t>
        </r>
        <r>
          <rPr>
            <i/>
            <sz val="11"/>
            <rFont val="Times New Roman"/>
            <family val="1"/>
          </rPr>
          <t xml:space="preserve"> / l</t>
        </r>
        <r>
          <rPr>
            <i/>
            <vertAlign val="subscript"/>
            <sz val="11"/>
            <rFont val="Times New Roman"/>
            <family val="1"/>
          </rPr>
          <t>i</t>
        </r>
        <r>
          <rPr>
            <sz val="8"/>
            <rFont val="Tahoma"/>
            <family val="0"/>
          </rPr>
          <t xml:space="preserve">
</t>
        </r>
        <r>
          <rPr>
            <sz val="11"/>
            <rFont val="Times New Roman"/>
            <family val="1"/>
          </rPr>
          <t>The life expectancy at the start of an age interval is the total number of years lived beyond the start of the interval divided by the number alive at the start of the interval</t>
        </r>
      </text>
    </comment>
    <comment ref="Q9" authorId="0">
      <text>
        <r>
          <rPr>
            <i/>
            <sz val="11"/>
            <rFont val="Times New Roman"/>
            <family val="1"/>
          </rPr>
          <t>S</t>
        </r>
        <r>
          <rPr>
            <i/>
            <vertAlign val="subscript"/>
            <sz val="11"/>
            <rFont val="Times New Roman"/>
            <family val="1"/>
          </rPr>
          <t>p</t>
        </r>
        <r>
          <rPr>
            <i/>
            <vertAlign val="subscript"/>
            <sz val="9"/>
            <rFont val="Times New Roman"/>
            <family val="1"/>
          </rPr>
          <t>i</t>
        </r>
        <r>
          <rPr>
            <i/>
            <vertAlign val="superscript"/>
            <sz val="11"/>
            <rFont val="Times New Roman"/>
            <family val="1"/>
          </rPr>
          <t>2</t>
        </r>
        <r>
          <rPr>
            <i/>
            <sz val="11"/>
            <rFont val="Times New Roman"/>
            <family val="1"/>
          </rPr>
          <t xml:space="preserve"> = q</t>
        </r>
        <r>
          <rPr>
            <i/>
            <vertAlign val="subscript"/>
            <sz val="11"/>
            <rFont val="Times New Roman"/>
            <family val="1"/>
          </rPr>
          <t>i</t>
        </r>
        <r>
          <rPr>
            <i/>
            <vertAlign val="superscript"/>
            <sz val="11"/>
            <rFont val="Times New Roman"/>
            <family val="1"/>
          </rPr>
          <t>2</t>
        </r>
        <r>
          <rPr>
            <i/>
            <sz val="11"/>
            <rFont val="Times New Roman"/>
            <family val="1"/>
          </rPr>
          <t>p</t>
        </r>
        <r>
          <rPr>
            <i/>
            <vertAlign val="subscript"/>
            <sz val="11"/>
            <rFont val="Times New Roman"/>
            <family val="1"/>
          </rPr>
          <t xml:space="preserve">i </t>
        </r>
        <r>
          <rPr>
            <i/>
            <sz val="11"/>
            <rFont val="Times New Roman"/>
            <family val="1"/>
          </rPr>
          <t>/ D</t>
        </r>
        <r>
          <rPr>
            <i/>
            <vertAlign val="subscript"/>
            <sz val="11"/>
            <rFont val="Times New Roman"/>
            <family val="1"/>
          </rPr>
          <t xml:space="preserve">i
</t>
        </r>
        <r>
          <rPr>
            <sz val="11"/>
            <rFont val="Times New Roman"/>
            <family val="1"/>
          </rPr>
          <t>The sample variance of the proportion surviving the age interval. 
The variance of the total number of years lived by the cohort is the sum of the weighted variances of the probability of surviving each age interval.</t>
        </r>
        <r>
          <rPr>
            <sz val="8"/>
            <rFont val="Tahoma"/>
            <family val="0"/>
          </rPr>
          <t xml:space="preserve">
</t>
        </r>
      </text>
    </comment>
    <comment ref="R9" authorId="0">
      <text>
        <r>
          <rPr>
            <i/>
            <sz val="11"/>
            <rFont val="Times New Roman"/>
            <family val="1"/>
          </rPr>
          <t>l</t>
        </r>
        <r>
          <rPr>
            <i/>
            <vertAlign val="subscript"/>
            <sz val="11"/>
            <rFont val="Times New Roman"/>
            <family val="1"/>
          </rPr>
          <t>i</t>
        </r>
        <r>
          <rPr>
            <i/>
            <vertAlign val="superscript"/>
            <sz val="11"/>
            <rFont val="Times New Roman"/>
            <family val="1"/>
          </rPr>
          <t>2</t>
        </r>
        <r>
          <rPr>
            <i/>
            <sz val="11"/>
            <rFont val="Times New Roman"/>
            <family val="1"/>
          </rPr>
          <t>[ê</t>
        </r>
        <r>
          <rPr>
            <i/>
            <vertAlign val="subscript"/>
            <sz val="11"/>
            <rFont val="Times New Roman"/>
            <family val="1"/>
          </rPr>
          <t>i+1</t>
        </r>
        <r>
          <rPr>
            <i/>
            <sz val="11"/>
            <rFont val="Times New Roman"/>
            <family val="1"/>
          </rPr>
          <t>+(1-a</t>
        </r>
        <r>
          <rPr>
            <i/>
            <vertAlign val="subscript"/>
            <sz val="11"/>
            <rFont val="Times New Roman"/>
            <family val="1"/>
          </rPr>
          <t>i</t>
        </r>
        <r>
          <rPr>
            <i/>
            <sz val="11"/>
            <rFont val="Times New Roman"/>
            <family val="1"/>
          </rPr>
          <t>)n</t>
        </r>
        <r>
          <rPr>
            <i/>
            <vertAlign val="subscript"/>
            <sz val="11"/>
            <rFont val="Times New Roman"/>
            <family val="1"/>
          </rPr>
          <t>i</t>
        </r>
        <r>
          <rPr>
            <i/>
            <sz val="11"/>
            <rFont val="Times New Roman"/>
            <family val="1"/>
          </rPr>
          <t>]</t>
        </r>
        <r>
          <rPr>
            <i/>
            <vertAlign val="superscript"/>
            <sz val="11"/>
            <rFont val="Times New Roman"/>
            <family val="1"/>
          </rPr>
          <t>2</t>
        </r>
        <r>
          <rPr>
            <i/>
            <sz val="11"/>
            <rFont val="Times New Roman"/>
            <family val="1"/>
          </rPr>
          <t>S</t>
        </r>
        <r>
          <rPr>
            <i/>
            <vertAlign val="subscript"/>
            <sz val="11"/>
            <rFont val="Times New Roman"/>
            <family val="1"/>
          </rPr>
          <t>p</t>
        </r>
        <r>
          <rPr>
            <i/>
            <vertAlign val="subscript"/>
            <sz val="10"/>
            <rFont val="Times New Roman"/>
            <family val="1"/>
          </rPr>
          <t>i</t>
        </r>
        <r>
          <rPr>
            <i/>
            <vertAlign val="superscript"/>
            <sz val="11"/>
            <rFont val="Times New Roman"/>
            <family val="1"/>
          </rPr>
          <t>2</t>
        </r>
        <r>
          <rPr>
            <i/>
            <vertAlign val="subscript"/>
            <sz val="11"/>
            <rFont val="Times New Roman"/>
            <family val="1"/>
          </rPr>
          <t xml:space="preserve">
</t>
        </r>
        <r>
          <rPr>
            <sz val="11"/>
            <rFont val="Times New Roman"/>
            <family val="1"/>
          </rPr>
          <t>The weighted variance of the proportion surviving the age interval. 
The variance of the total number of years lived by the cohort is the sum of these weighted variances.</t>
        </r>
      </text>
    </comment>
    <comment ref="S9" authorId="0">
      <text>
        <r>
          <rPr>
            <i/>
            <sz val="11"/>
            <rFont val="Times New Roman"/>
            <family val="1"/>
          </rPr>
          <t xml:space="preserve"> S</t>
        </r>
        <r>
          <rPr>
            <i/>
            <vertAlign val="subscript"/>
            <sz val="11"/>
            <rFont val="Times New Roman"/>
            <family val="1"/>
          </rPr>
          <t>T</t>
        </r>
        <r>
          <rPr>
            <i/>
            <vertAlign val="subscript"/>
            <sz val="9"/>
            <rFont val="Times New Roman"/>
            <family val="1"/>
          </rPr>
          <t>i</t>
        </r>
        <r>
          <rPr>
            <i/>
            <vertAlign val="superscript"/>
            <sz val="11"/>
            <rFont val="Times New Roman"/>
            <family val="1"/>
          </rPr>
          <t>2</t>
        </r>
        <r>
          <rPr>
            <i/>
            <sz val="11"/>
            <rFont val="Times New Roman"/>
            <family val="1"/>
          </rPr>
          <t xml:space="preserve"> = </t>
        </r>
        <r>
          <rPr>
            <i/>
            <sz val="11"/>
            <rFont val="Symbol"/>
            <family val="1"/>
          </rPr>
          <t xml:space="preserve">å </t>
        </r>
        <r>
          <rPr>
            <i/>
            <sz val="11"/>
            <rFont val="Times New Roman"/>
            <family val="1"/>
          </rPr>
          <t>l</t>
        </r>
        <r>
          <rPr>
            <i/>
            <vertAlign val="subscript"/>
            <sz val="11"/>
            <rFont val="Times New Roman"/>
            <family val="1"/>
          </rPr>
          <t>j</t>
        </r>
        <r>
          <rPr>
            <i/>
            <vertAlign val="superscript"/>
            <sz val="11"/>
            <rFont val="Times New Roman"/>
            <family val="1"/>
          </rPr>
          <t>2</t>
        </r>
        <r>
          <rPr>
            <i/>
            <sz val="11"/>
            <rFont val="Times New Roman"/>
            <family val="1"/>
          </rPr>
          <t>[ê</t>
        </r>
        <r>
          <rPr>
            <i/>
            <vertAlign val="subscript"/>
            <sz val="11"/>
            <rFont val="Times New Roman"/>
            <family val="1"/>
          </rPr>
          <t>j+1</t>
        </r>
        <r>
          <rPr>
            <i/>
            <sz val="11"/>
            <rFont val="Times New Roman"/>
            <family val="1"/>
          </rPr>
          <t>+(1-a</t>
        </r>
        <r>
          <rPr>
            <i/>
            <vertAlign val="subscript"/>
            <sz val="11"/>
            <rFont val="Times New Roman"/>
            <family val="1"/>
          </rPr>
          <t>j</t>
        </r>
        <r>
          <rPr>
            <i/>
            <sz val="11"/>
            <rFont val="Times New Roman"/>
            <family val="1"/>
          </rPr>
          <t>)n</t>
        </r>
        <r>
          <rPr>
            <i/>
            <vertAlign val="subscript"/>
            <sz val="11"/>
            <rFont val="Times New Roman"/>
            <family val="1"/>
          </rPr>
          <t>j</t>
        </r>
        <r>
          <rPr>
            <i/>
            <sz val="11"/>
            <rFont val="Times New Roman"/>
            <family val="1"/>
          </rPr>
          <t>]</t>
        </r>
        <r>
          <rPr>
            <i/>
            <vertAlign val="superscript"/>
            <sz val="11"/>
            <rFont val="Times New Roman"/>
            <family val="1"/>
          </rPr>
          <t>2</t>
        </r>
        <r>
          <rPr>
            <i/>
            <sz val="11"/>
            <rFont val="Times New Roman"/>
            <family val="1"/>
          </rPr>
          <t>S</t>
        </r>
        <r>
          <rPr>
            <i/>
            <vertAlign val="subscript"/>
            <sz val="11"/>
            <rFont val="Times New Roman"/>
            <family val="1"/>
          </rPr>
          <t>p</t>
        </r>
        <r>
          <rPr>
            <i/>
            <vertAlign val="subscript"/>
            <sz val="10"/>
            <rFont val="Times New Roman"/>
            <family val="1"/>
          </rPr>
          <t>j</t>
        </r>
        <r>
          <rPr>
            <i/>
            <vertAlign val="superscript"/>
            <sz val="11"/>
            <rFont val="Times New Roman"/>
            <family val="1"/>
          </rPr>
          <t>2</t>
        </r>
        <r>
          <rPr>
            <i/>
            <sz val="11"/>
            <rFont val="Times New Roman"/>
            <family val="1"/>
          </rPr>
          <t xml:space="preserve">, </t>
        </r>
        <r>
          <rPr>
            <i/>
            <vertAlign val="subscript"/>
            <sz val="11"/>
            <rFont val="Times New Roman"/>
            <family val="1"/>
          </rPr>
          <t xml:space="preserve">for j = i to </t>
        </r>
        <r>
          <rPr>
            <i/>
            <vertAlign val="subscript"/>
            <sz val="11"/>
            <rFont val="Symbol"/>
            <family val="1"/>
          </rPr>
          <t>w</t>
        </r>
        <r>
          <rPr>
            <i/>
            <vertAlign val="subscript"/>
            <sz val="11"/>
            <rFont val="Times New Roman"/>
            <family val="1"/>
          </rPr>
          <t xml:space="preserve">
</t>
        </r>
        <r>
          <rPr>
            <sz val="11"/>
            <rFont val="Times New Roman"/>
            <family val="1"/>
          </rPr>
          <t>The variance of the total number of years lived by the cohort is the sum of the weighted variances of the proportions surviving each age interval.</t>
        </r>
      </text>
    </comment>
    <comment ref="T9" authorId="0">
      <text>
        <r>
          <rPr>
            <i/>
            <sz val="11"/>
            <rFont val="Times New Roman"/>
            <family val="1"/>
          </rPr>
          <t>S</t>
        </r>
        <r>
          <rPr>
            <i/>
            <vertAlign val="subscript"/>
            <sz val="11"/>
            <rFont val="Times New Roman"/>
            <family val="1"/>
          </rPr>
          <t>ê</t>
        </r>
        <r>
          <rPr>
            <i/>
            <vertAlign val="subscript"/>
            <sz val="9"/>
            <rFont val="Times New Roman"/>
            <family val="1"/>
          </rPr>
          <t>i</t>
        </r>
        <r>
          <rPr>
            <i/>
            <vertAlign val="superscript"/>
            <sz val="11"/>
            <rFont val="Times New Roman"/>
            <family val="1"/>
          </rPr>
          <t>2</t>
        </r>
        <r>
          <rPr>
            <i/>
            <sz val="11"/>
            <rFont val="Times New Roman"/>
            <family val="1"/>
          </rPr>
          <t xml:space="preserve"> = S</t>
        </r>
        <r>
          <rPr>
            <i/>
            <vertAlign val="subscript"/>
            <sz val="11"/>
            <rFont val="Times New Roman"/>
            <family val="1"/>
          </rPr>
          <t>T</t>
        </r>
        <r>
          <rPr>
            <i/>
            <vertAlign val="subscript"/>
            <sz val="9"/>
            <rFont val="Times New Roman"/>
            <family val="1"/>
          </rPr>
          <t>i</t>
        </r>
        <r>
          <rPr>
            <i/>
            <vertAlign val="superscript"/>
            <sz val="11"/>
            <rFont val="Times New Roman"/>
            <family val="1"/>
          </rPr>
          <t>2</t>
        </r>
        <r>
          <rPr>
            <i/>
            <sz val="11"/>
            <rFont val="Times New Roman"/>
            <family val="1"/>
          </rPr>
          <t xml:space="preserve"> / l</t>
        </r>
        <r>
          <rPr>
            <i/>
            <vertAlign val="subscript"/>
            <sz val="11"/>
            <rFont val="Times New Roman"/>
            <family val="1"/>
          </rPr>
          <t>i</t>
        </r>
        <r>
          <rPr>
            <i/>
            <vertAlign val="superscript"/>
            <sz val="11"/>
            <rFont val="Times New Roman"/>
            <family val="1"/>
          </rPr>
          <t>2</t>
        </r>
        <r>
          <rPr>
            <sz val="8"/>
            <rFont val="Tahoma"/>
            <family val="0"/>
          </rPr>
          <t xml:space="preserve">
</t>
        </r>
        <r>
          <rPr>
            <sz val="11"/>
            <rFont val="Times New Roman"/>
            <family val="1"/>
          </rPr>
          <t>The variance of the expectation of life is the weighted variance of the total number of years lived.</t>
        </r>
      </text>
    </comment>
    <comment ref="U9" authorId="0">
      <text>
        <r>
          <rPr>
            <i/>
            <sz val="11"/>
            <rFont val="Times New Roman"/>
            <family val="1"/>
          </rPr>
          <t>S</t>
        </r>
        <r>
          <rPr>
            <i/>
            <vertAlign val="subscript"/>
            <sz val="11"/>
            <rFont val="Times New Roman"/>
            <family val="1"/>
          </rPr>
          <t>ê</t>
        </r>
        <r>
          <rPr>
            <i/>
            <vertAlign val="subscript"/>
            <sz val="9"/>
            <rFont val="Times New Roman"/>
            <family val="1"/>
          </rPr>
          <t>i</t>
        </r>
        <r>
          <rPr>
            <i/>
            <sz val="9"/>
            <rFont val="Times New Roman"/>
            <family val="1"/>
          </rPr>
          <t xml:space="preserve"> </t>
        </r>
        <r>
          <rPr>
            <i/>
            <sz val="11"/>
            <rFont val="Times New Roman"/>
            <family val="1"/>
          </rPr>
          <t xml:space="preserve">= </t>
        </r>
        <r>
          <rPr>
            <i/>
            <sz val="11"/>
            <rFont val="Symbol"/>
            <family val="1"/>
          </rPr>
          <t>Ö</t>
        </r>
        <r>
          <rPr>
            <i/>
            <sz val="11"/>
            <rFont val="Times New Roman"/>
            <family val="1"/>
          </rPr>
          <t>S</t>
        </r>
        <r>
          <rPr>
            <i/>
            <vertAlign val="subscript"/>
            <sz val="11"/>
            <rFont val="Times New Roman"/>
            <family val="1"/>
          </rPr>
          <t>ê</t>
        </r>
        <r>
          <rPr>
            <i/>
            <vertAlign val="subscript"/>
            <sz val="9"/>
            <rFont val="Times New Roman"/>
            <family val="1"/>
          </rPr>
          <t>i</t>
        </r>
        <r>
          <rPr>
            <i/>
            <vertAlign val="superscript"/>
            <sz val="11"/>
            <rFont val="Times New Roman"/>
            <family val="1"/>
          </rPr>
          <t>2</t>
        </r>
        <r>
          <rPr>
            <sz val="8"/>
            <rFont val="Tahoma"/>
            <family val="0"/>
          </rPr>
          <t xml:space="preserve">
</t>
        </r>
      </text>
    </comment>
    <comment ref="V9" authorId="0">
      <text>
        <r>
          <rPr>
            <i/>
            <sz val="11"/>
            <rFont val="Times New Roman"/>
            <family val="1"/>
          </rPr>
          <t>Lower 95%CI = ê</t>
        </r>
        <r>
          <rPr>
            <i/>
            <vertAlign val="subscript"/>
            <sz val="11"/>
            <rFont val="Times New Roman"/>
            <family val="1"/>
          </rPr>
          <t>i</t>
        </r>
        <r>
          <rPr>
            <i/>
            <sz val="11"/>
            <rFont val="Times New Roman"/>
            <family val="1"/>
          </rPr>
          <t>-1.96S</t>
        </r>
        <r>
          <rPr>
            <i/>
            <vertAlign val="subscript"/>
            <sz val="11"/>
            <rFont val="Times New Roman"/>
            <family val="1"/>
          </rPr>
          <t>ê</t>
        </r>
        <r>
          <rPr>
            <i/>
            <vertAlign val="subscript"/>
            <sz val="9"/>
            <rFont val="Times New Roman"/>
            <family val="1"/>
          </rPr>
          <t>i</t>
        </r>
        <r>
          <rPr>
            <sz val="8"/>
            <rFont val="Tahoma"/>
            <family val="0"/>
          </rPr>
          <t xml:space="preserve">
</t>
        </r>
        <r>
          <rPr>
            <sz val="11"/>
            <rFont val="Times New Roman"/>
            <family val="1"/>
          </rPr>
          <t>Life expectancy estimates are normally distributed.</t>
        </r>
      </text>
    </comment>
    <comment ref="W9" authorId="0">
      <text>
        <r>
          <rPr>
            <i/>
            <sz val="11"/>
            <rFont val="Times New Roman"/>
            <family val="1"/>
          </rPr>
          <t>Upper 95%CI = ê</t>
        </r>
        <r>
          <rPr>
            <i/>
            <vertAlign val="subscript"/>
            <sz val="11"/>
            <rFont val="Times New Roman"/>
            <family val="1"/>
          </rPr>
          <t>i</t>
        </r>
        <r>
          <rPr>
            <i/>
            <sz val="11"/>
            <rFont val="Times New Roman"/>
            <family val="1"/>
          </rPr>
          <t>-1.96S</t>
        </r>
        <r>
          <rPr>
            <i/>
            <vertAlign val="subscript"/>
            <sz val="11"/>
            <rFont val="Times New Roman"/>
            <family val="1"/>
          </rPr>
          <t>ê</t>
        </r>
        <r>
          <rPr>
            <i/>
            <vertAlign val="subscript"/>
            <sz val="9"/>
            <rFont val="Times New Roman"/>
            <family val="1"/>
          </rPr>
          <t>i</t>
        </r>
        <r>
          <rPr>
            <sz val="8"/>
            <rFont val="Tahoma"/>
            <family val="0"/>
          </rPr>
          <t xml:space="preserve">
</t>
        </r>
        <r>
          <rPr>
            <sz val="11"/>
            <rFont val="Times New Roman"/>
            <family val="1"/>
          </rPr>
          <t>Life expectancy estimates are normally distributed.</t>
        </r>
      </text>
    </comment>
    <comment ref="H9" authorId="0">
      <text>
        <r>
          <rPr>
            <sz val="11"/>
            <rFont val="Times New Roman"/>
            <family val="1"/>
          </rPr>
          <t>The total number of deaths observed over the specified time period.</t>
        </r>
        <r>
          <rPr>
            <sz val="8"/>
            <rFont val="Tahoma"/>
            <family val="0"/>
          </rPr>
          <t xml:space="preserve">
</t>
        </r>
      </text>
    </comment>
    <comment ref="F9" authorId="0">
      <text>
        <r>
          <rPr>
            <sz val="1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rFont val="Tahoma"/>
            <family val="0"/>
          </rPr>
          <t xml:space="preserve">
</t>
        </r>
      </text>
    </comment>
    <comment ref="G9" authorId="0">
      <text>
        <r>
          <rPr>
            <sz val="11"/>
            <rFont val="Times New Roman"/>
            <family val="1"/>
          </rPr>
          <t xml:space="preserve">The total population years at risk over the specified time period. </t>
        </r>
        <r>
          <rPr>
            <sz val="8"/>
            <rFont val="Tahoma"/>
            <family val="0"/>
          </rPr>
          <t xml:space="preserve">
</t>
        </r>
      </text>
    </comment>
    <comment ref="E9" authorId="0">
      <text>
        <r>
          <rPr>
            <sz val="11"/>
            <rFont val="Times New Roman"/>
            <family val="1"/>
          </rPr>
          <t>The width in years of the age interval.</t>
        </r>
        <r>
          <rPr>
            <sz val="8"/>
            <rFont val="Tahoma"/>
            <family val="0"/>
          </rPr>
          <t xml:space="preserve">
</t>
        </r>
      </text>
    </comment>
    <comment ref="E29" authorId="0">
      <text>
        <r>
          <rPr>
            <sz val="11"/>
            <rFont val="Times"/>
            <family val="1"/>
          </rPr>
          <t xml:space="preserve">The final age interval is open ended. However since </t>
        </r>
        <r>
          <rPr>
            <i/>
            <sz val="11"/>
            <rFont val="Times"/>
            <family val="1"/>
          </rPr>
          <t>L</t>
        </r>
        <r>
          <rPr>
            <i/>
            <vertAlign val="subscript"/>
            <sz val="11"/>
            <rFont val="Symbol"/>
            <family val="1"/>
          </rPr>
          <t>w</t>
        </r>
        <r>
          <rPr>
            <i/>
            <sz val="11"/>
            <rFont val="Times"/>
            <family val="1"/>
          </rPr>
          <t xml:space="preserve"> = 1/M</t>
        </r>
        <r>
          <rPr>
            <i/>
            <vertAlign val="subscript"/>
            <sz val="11"/>
            <rFont val="Symbol"/>
            <family val="1"/>
          </rPr>
          <t>w</t>
        </r>
        <r>
          <rPr>
            <sz val="11"/>
            <rFont val="Times"/>
            <family val="1"/>
          </rPr>
          <t xml:space="preserve"> and can also be written as </t>
        </r>
        <r>
          <rPr>
            <i/>
            <sz val="11"/>
            <rFont val="Times"/>
            <family val="1"/>
          </rPr>
          <t>n</t>
        </r>
        <r>
          <rPr>
            <i/>
            <vertAlign val="subscript"/>
            <sz val="11"/>
            <rFont val="Times"/>
            <family val="1"/>
          </rPr>
          <t>i</t>
        </r>
        <r>
          <rPr>
            <i/>
            <sz val="11"/>
            <rFont val="Times"/>
            <family val="1"/>
          </rPr>
          <t>a</t>
        </r>
        <r>
          <rPr>
            <i/>
            <vertAlign val="subscript"/>
            <sz val="11"/>
            <rFont val="Times"/>
            <family val="1"/>
          </rPr>
          <t>i</t>
        </r>
        <r>
          <rPr>
            <sz val="11"/>
            <rFont val="Times"/>
            <family val="1"/>
          </rPr>
          <t xml:space="preserve">, setting </t>
        </r>
        <r>
          <rPr>
            <i/>
            <sz val="11"/>
            <rFont val="Times"/>
            <family val="1"/>
          </rPr>
          <t>a</t>
        </r>
        <r>
          <rPr>
            <i/>
            <vertAlign val="subscript"/>
            <sz val="11"/>
            <rFont val="Symbol"/>
            <family val="1"/>
          </rPr>
          <t>w</t>
        </r>
        <r>
          <rPr>
            <sz val="11"/>
            <rFont val="Times"/>
            <family val="1"/>
          </rPr>
          <t xml:space="preserve"> to 0.5 (as for the other age intervals gives a hypothetical width 
</t>
        </r>
        <r>
          <rPr>
            <i/>
            <sz val="11"/>
            <rFont val="Times"/>
            <family val="1"/>
          </rPr>
          <t>n</t>
        </r>
        <r>
          <rPr>
            <i/>
            <vertAlign val="subscript"/>
            <sz val="11"/>
            <rFont val="Symbol"/>
            <family val="1"/>
          </rPr>
          <t>w</t>
        </r>
        <r>
          <rPr>
            <i/>
            <sz val="11"/>
            <rFont val="Times"/>
            <family val="1"/>
          </rPr>
          <t xml:space="preserve"> = 2 / M</t>
        </r>
        <r>
          <rPr>
            <i/>
            <vertAlign val="subscript"/>
            <sz val="11"/>
            <rFont val="Symbol"/>
            <family val="1"/>
          </rPr>
          <t>w</t>
        </r>
        <r>
          <rPr>
            <i/>
            <sz val="11"/>
            <rFont val="Times"/>
            <family val="1"/>
          </rPr>
          <t xml:space="preserve">  </t>
        </r>
        <r>
          <rPr>
            <sz val="8"/>
            <rFont val="Tahoma"/>
            <family val="0"/>
          </rPr>
          <t xml:space="preserve">
</t>
        </r>
      </text>
    </comment>
  </commentList>
</comments>
</file>

<file path=xl/comments2.xml><?xml version="1.0" encoding="utf-8"?>
<comments xmlns="http://schemas.openxmlformats.org/spreadsheetml/2006/main">
  <authors>
    <author>Daniel Eayres</author>
  </authors>
  <commentList>
    <comment ref="A4" authorId="0">
      <text>
        <r>
          <rPr>
            <sz val="11"/>
            <rFont val="Times New Roman"/>
            <family val="1"/>
          </rPr>
          <t xml:space="preserve">The total population years at risk over the specified time period. </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3.xml><?xml version="1.0" encoding="utf-8"?>
<comments xmlns="http://schemas.openxmlformats.org/spreadsheetml/2006/main">
  <authors>
    <author>Daniel Eayres</author>
  </authors>
  <commentList>
    <comment ref="A4" authorId="0">
      <text>
        <r>
          <rPr>
            <i/>
            <sz val="11"/>
            <rFont val="Times New Roman"/>
            <family val="1"/>
          </rPr>
          <t>M</t>
        </r>
        <r>
          <rPr>
            <i/>
            <vertAlign val="subscript"/>
            <sz val="11"/>
            <rFont val="Times New Roman"/>
            <family val="1"/>
          </rPr>
          <t xml:space="preserve">i </t>
        </r>
        <r>
          <rPr>
            <i/>
            <sz val="11"/>
            <rFont val="Times New Roman"/>
            <family val="1"/>
          </rPr>
          <t>= D</t>
        </r>
        <r>
          <rPr>
            <i/>
            <vertAlign val="subscript"/>
            <sz val="11"/>
            <rFont val="Times New Roman"/>
            <family val="1"/>
          </rPr>
          <t>i</t>
        </r>
        <r>
          <rPr>
            <i/>
            <sz val="11"/>
            <rFont val="Times New Roman"/>
            <family val="1"/>
          </rPr>
          <t>/P</t>
        </r>
        <r>
          <rPr>
            <i/>
            <vertAlign val="subscript"/>
            <sz val="11"/>
            <rFont val="Times New Roman"/>
            <family val="1"/>
          </rPr>
          <t>i</t>
        </r>
        <r>
          <rPr>
            <sz val="11"/>
            <rFont val="Times New Roman"/>
            <family val="1"/>
          </rPr>
          <t xml:space="preserve">
The observed annual age-specific mortality rate.</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4.xml><?xml version="1.0" encoding="utf-8"?>
<comments xmlns="http://schemas.openxmlformats.org/spreadsheetml/2006/main">
  <authors>
    <author>Daniel Eayres</author>
  </authors>
  <commentList>
    <comment ref="A4" authorId="0">
      <text>
        <r>
          <rPr>
            <sz val="11"/>
            <rFont val="Times New Roman"/>
            <family val="1"/>
          </rPr>
          <t>The width in years of the age interval.</t>
        </r>
        <r>
          <rPr>
            <sz val="8"/>
            <rFont val="Tahoma"/>
            <family val="0"/>
          </rPr>
          <t xml:space="preserve">
</t>
        </r>
      </text>
    </comment>
    <comment ref="U13" authorId="0">
      <text>
        <r>
          <rPr>
            <sz val="11"/>
            <rFont val="Times"/>
            <family val="1"/>
          </rPr>
          <t xml:space="preserve">The final age interval is open ended. However since </t>
        </r>
        <r>
          <rPr>
            <i/>
            <sz val="11"/>
            <rFont val="Times"/>
            <family val="1"/>
          </rPr>
          <t>L</t>
        </r>
        <r>
          <rPr>
            <i/>
            <vertAlign val="subscript"/>
            <sz val="11"/>
            <rFont val="Symbol"/>
            <family val="1"/>
          </rPr>
          <t>w</t>
        </r>
        <r>
          <rPr>
            <i/>
            <sz val="11"/>
            <rFont val="Times"/>
            <family val="1"/>
          </rPr>
          <t xml:space="preserve"> = 1/M</t>
        </r>
        <r>
          <rPr>
            <i/>
            <vertAlign val="subscript"/>
            <sz val="11"/>
            <rFont val="Symbol"/>
            <family val="1"/>
          </rPr>
          <t>w</t>
        </r>
        <r>
          <rPr>
            <sz val="11"/>
            <rFont val="Times"/>
            <family val="1"/>
          </rPr>
          <t xml:space="preserve"> and can also be written as </t>
        </r>
        <r>
          <rPr>
            <i/>
            <sz val="11"/>
            <rFont val="Times"/>
            <family val="1"/>
          </rPr>
          <t>n</t>
        </r>
        <r>
          <rPr>
            <i/>
            <vertAlign val="subscript"/>
            <sz val="11"/>
            <rFont val="Times"/>
            <family val="1"/>
          </rPr>
          <t>i</t>
        </r>
        <r>
          <rPr>
            <i/>
            <sz val="11"/>
            <rFont val="Times"/>
            <family val="1"/>
          </rPr>
          <t>a</t>
        </r>
        <r>
          <rPr>
            <i/>
            <vertAlign val="subscript"/>
            <sz val="11"/>
            <rFont val="Times"/>
            <family val="1"/>
          </rPr>
          <t>i</t>
        </r>
        <r>
          <rPr>
            <sz val="11"/>
            <rFont val="Times"/>
            <family val="1"/>
          </rPr>
          <t xml:space="preserve">, setting </t>
        </r>
        <r>
          <rPr>
            <i/>
            <sz val="11"/>
            <rFont val="Times"/>
            <family val="1"/>
          </rPr>
          <t>a</t>
        </r>
        <r>
          <rPr>
            <i/>
            <vertAlign val="subscript"/>
            <sz val="11"/>
            <rFont val="Symbol"/>
            <family val="1"/>
          </rPr>
          <t>w</t>
        </r>
        <r>
          <rPr>
            <sz val="11"/>
            <rFont val="Times"/>
            <family val="1"/>
          </rPr>
          <t xml:space="preserve"> to 0.5 (as for the other age intervals gives a hypothetical width 
</t>
        </r>
        <r>
          <rPr>
            <i/>
            <sz val="11"/>
            <rFont val="Times"/>
            <family val="1"/>
          </rPr>
          <t>n</t>
        </r>
        <r>
          <rPr>
            <i/>
            <vertAlign val="subscript"/>
            <sz val="11"/>
            <rFont val="Symbol"/>
            <family val="1"/>
          </rPr>
          <t>w</t>
        </r>
        <r>
          <rPr>
            <i/>
            <sz val="11"/>
            <rFont val="Times"/>
            <family val="1"/>
          </rPr>
          <t xml:space="preserve"> = 2 / M</t>
        </r>
        <r>
          <rPr>
            <i/>
            <vertAlign val="subscript"/>
            <sz val="11"/>
            <rFont val="Symbol"/>
            <family val="1"/>
          </rPr>
          <t>w</t>
        </r>
        <r>
          <rPr>
            <i/>
            <sz val="11"/>
            <rFont val="Times"/>
            <family val="1"/>
          </rPr>
          <t xml:space="preserve">  </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5.xml><?xml version="1.0" encoding="utf-8"?>
<comments xmlns="http://schemas.openxmlformats.org/spreadsheetml/2006/main">
  <authors>
    <author>Daniel Eayres</author>
  </authors>
  <commentList>
    <comment ref="A4" authorId="0">
      <text>
        <r>
          <rPr>
            <sz val="11"/>
            <rFont val="Times New Roman"/>
            <family val="1"/>
          </rPr>
          <t xml:space="preserve">Members of the hypothetical cohort who die during an age interval do not all do so at either the beginning or the end of the interval but a various points throughout its length. The fraction of last age interval of life is the average fraction of the age interval that they survive before dying. </t>
        </r>
        <r>
          <rPr>
            <sz val="8"/>
            <rFont val="Tahoma"/>
            <family val="0"/>
          </rPr>
          <t xml:space="preserve">
</t>
        </r>
      </text>
    </comment>
  </commentList>
</comments>
</file>

<file path=xl/comments6.xml><?xml version="1.0" encoding="utf-8"?>
<comments xmlns="http://schemas.openxmlformats.org/spreadsheetml/2006/main">
  <authors>
    <author>Daniel Eayres</author>
  </authors>
  <commentList>
    <comment ref="A4" authorId="0">
      <text>
        <r>
          <rPr>
            <i/>
            <sz val="11"/>
            <rFont val="Times New Roman"/>
            <family val="1"/>
          </rPr>
          <t>q</t>
        </r>
        <r>
          <rPr>
            <i/>
            <vertAlign val="subscript"/>
            <sz val="11"/>
            <rFont val="Times New Roman"/>
            <family val="1"/>
          </rPr>
          <t xml:space="preserve">i </t>
        </r>
        <r>
          <rPr>
            <i/>
            <sz val="11"/>
            <rFont val="Times New Roman"/>
            <family val="1"/>
          </rPr>
          <t>= n</t>
        </r>
        <r>
          <rPr>
            <i/>
            <vertAlign val="subscript"/>
            <sz val="11"/>
            <rFont val="Times New Roman"/>
            <family val="1"/>
          </rPr>
          <t>i</t>
        </r>
        <r>
          <rPr>
            <i/>
            <sz val="11"/>
            <rFont val="Times New Roman"/>
            <family val="1"/>
          </rPr>
          <t>M</t>
        </r>
        <r>
          <rPr>
            <i/>
            <vertAlign val="subscript"/>
            <sz val="11"/>
            <rFont val="Times New Roman"/>
            <family val="1"/>
          </rPr>
          <t>i</t>
        </r>
        <r>
          <rPr>
            <i/>
            <sz val="11"/>
            <rFont val="Times New Roman"/>
            <family val="1"/>
          </rPr>
          <t>/(1+n</t>
        </r>
        <r>
          <rPr>
            <i/>
            <vertAlign val="subscript"/>
            <sz val="11"/>
            <rFont val="Times New Roman"/>
            <family val="1"/>
          </rPr>
          <t>i</t>
        </r>
        <r>
          <rPr>
            <i/>
            <sz val="11"/>
            <rFont val="Times New Roman"/>
            <family val="1"/>
          </rPr>
          <t>(1-a</t>
        </r>
        <r>
          <rPr>
            <i/>
            <vertAlign val="subscript"/>
            <sz val="11"/>
            <rFont val="Times New Roman"/>
            <family val="1"/>
          </rPr>
          <t>i</t>
        </r>
        <r>
          <rPr>
            <i/>
            <sz val="11"/>
            <rFont val="Times New Roman"/>
            <family val="1"/>
          </rPr>
          <t>)M</t>
        </r>
        <r>
          <rPr>
            <i/>
            <vertAlign val="subscript"/>
            <sz val="11"/>
            <rFont val="Times New Roman"/>
            <family val="1"/>
          </rPr>
          <t>i</t>
        </r>
        <r>
          <rPr>
            <i/>
            <sz val="11"/>
            <rFont val="Times New Roman"/>
            <family val="1"/>
          </rPr>
          <t xml:space="preserve">)
</t>
        </r>
        <r>
          <rPr>
            <sz val="11"/>
            <rFont val="Times New Roman"/>
            <family val="1"/>
          </rPr>
          <t xml:space="preserve">The probability of dying is calculated from the observed annual age-specific mortality rate using the linear method, i.e. it is assumed that deaths are distributed evenly over the age interval.
</t>
        </r>
        <r>
          <rPr>
            <sz val="8"/>
            <rFont val="Tahoma"/>
            <family val="0"/>
          </rPr>
          <t xml:space="preserve">
</t>
        </r>
      </text>
    </comment>
    <comment ref="U13" authorId="0">
      <text>
        <r>
          <rPr>
            <b/>
            <sz val="11"/>
            <rFont val="Times New Roman"/>
            <family val="1"/>
          </rPr>
          <t xml:space="preserve">Note:
</t>
        </r>
        <r>
          <rPr>
            <i/>
            <sz val="11"/>
            <rFont val="Times New Roman"/>
            <family val="1"/>
          </rPr>
          <t>q</t>
        </r>
        <r>
          <rPr>
            <i/>
            <vertAlign val="subscript"/>
            <sz val="11"/>
            <rFont val="Symbol"/>
            <family val="1"/>
          </rPr>
          <t>w</t>
        </r>
        <r>
          <rPr>
            <i/>
            <sz val="11"/>
            <rFont val="Times New Roman"/>
            <family val="1"/>
          </rPr>
          <t xml:space="preserve"> = 1</t>
        </r>
        <r>
          <rPr>
            <sz val="11"/>
            <rFont val="Times New Roman"/>
            <family val="1"/>
          </rPr>
          <t xml:space="preserve">
All those surviving to the start of the final age interval die during the final age interval.</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7.xml><?xml version="1.0" encoding="utf-8"?>
<comments xmlns="http://schemas.openxmlformats.org/spreadsheetml/2006/main">
  <authors>
    <author>Daniel Eayres</author>
  </authors>
  <commentList>
    <comment ref="A4" authorId="0">
      <text>
        <r>
          <rPr>
            <i/>
            <sz val="11"/>
            <rFont val="Times New Roman"/>
            <family val="1"/>
          </rPr>
          <t xml:space="preserve"> p</t>
        </r>
        <r>
          <rPr>
            <i/>
            <vertAlign val="subscript"/>
            <sz val="11"/>
            <rFont val="Times New Roman"/>
            <family val="1"/>
          </rPr>
          <t>i</t>
        </r>
        <r>
          <rPr>
            <i/>
            <sz val="11"/>
            <rFont val="Times New Roman"/>
            <family val="1"/>
          </rPr>
          <t xml:space="preserve"> = 1- q</t>
        </r>
        <r>
          <rPr>
            <i/>
            <vertAlign val="subscript"/>
            <sz val="11"/>
            <rFont val="Times New Roman"/>
            <family val="1"/>
          </rPr>
          <t>i</t>
        </r>
        <r>
          <rPr>
            <sz val="8"/>
            <rFont val="Tahoma"/>
            <family val="0"/>
          </rPr>
          <t xml:space="preserve">
</t>
        </r>
      </text>
    </comment>
    <comment ref="U13" authorId="0">
      <text>
        <r>
          <rPr>
            <b/>
            <sz val="11"/>
            <rFont val="Times New Roman"/>
            <family val="1"/>
          </rPr>
          <t xml:space="preserve">Note:
</t>
        </r>
        <r>
          <rPr>
            <i/>
            <sz val="11"/>
            <rFont val="Times New Roman"/>
            <family val="1"/>
          </rPr>
          <t>p</t>
        </r>
        <r>
          <rPr>
            <i/>
            <vertAlign val="subscript"/>
            <sz val="11"/>
            <rFont val="Symbol"/>
            <family val="1"/>
          </rPr>
          <t>w</t>
        </r>
        <r>
          <rPr>
            <i/>
            <sz val="11"/>
            <rFont val="Times New Roman"/>
            <family val="1"/>
          </rPr>
          <t xml:space="preserve"> = 0</t>
        </r>
        <r>
          <rPr>
            <sz val="11"/>
            <rFont val="Times New Roman"/>
            <family val="1"/>
          </rPr>
          <t xml:space="preserve">
All those surviving to the start of the final age interval die during the final age interval</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8.xml><?xml version="1.0" encoding="utf-8"?>
<comments xmlns="http://schemas.openxmlformats.org/spreadsheetml/2006/main">
  <authors>
    <author>Daniel Eayres</author>
  </authors>
  <commentList>
    <comment ref="A4" authorId="0">
      <text>
        <r>
          <rPr>
            <i/>
            <sz val="11"/>
            <rFont val="Times New Roman"/>
            <family val="1"/>
          </rPr>
          <t>l</t>
        </r>
        <r>
          <rPr>
            <i/>
            <vertAlign val="subscript"/>
            <sz val="11"/>
            <rFont val="Times New Roman"/>
            <family val="1"/>
          </rPr>
          <t>i</t>
        </r>
        <r>
          <rPr>
            <i/>
            <sz val="11"/>
            <rFont val="Times New Roman"/>
            <family val="1"/>
          </rPr>
          <t xml:space="preserve"> = l</t>
        </r>
        <r>
          <rPr>
            <i/>
            <vertAlign val="subscript"/>
            <sz val="11"/>
            <rFont val="Times New Roman"/>
            <family val="1"/>
          </rPr>
          <t>i-1</t>
        </r>
        <r>
          <rPr>
            <i/>
            <sz val="11"/>
            <rFont val="Times New Roman"/>
            <family val="1"/>
          </rPr>
          <t>p</t>
        </r>
        <r>
          <rPr>
            <i/>
            <vertAlign val="subscript"/>
            <sz val="11"/>
            <rFont val="Times New Roman"/>
            <family val="1"/>
          </rPr>
          <t xml:space="preserve">i-1
</t>
        </r>
        <r>
          <rPr>
            <sz val="11"/>
            <rFont val="Times New Roman"/>
            <family val="1"/>
          </rPr>
          <t>The hypothetical cohort experiencing the survival probabilities of each age interval.</t>
        </r>
        <r>
          <rPr>
            <i/>
            <vertAlign val="subscript"/>
            <sz val="11"/>
            <rFont val="Times New Roman"/>
            <family val="1"/>
          </rPr>
          <t xml:space="preserve">
</t>
        </r>
        <r>
          <rPr>
            <sz val="8"/>
            <rFont val="Tahoma"/>
            <family val="0"/>
          </rPr>
          <t xml:space="preserve">
</t>
        </r>
      </text>
    </comment>
    <comment ref="C13" authorId="0">
      <text>
        <r>
          <rPr>
            <b/>
            <i/>
            <sz val="11"/>
            <rFont val="Times New Roman"/>
            <family val="1"/>
          </rPr>
          <t>Note:</t>
        </r>
        <r>
          <rPr>
            <i/>
            <sz val="11"/>
            <rFont val="Times New Roman"/>
            <family val="1"/>
          </rPr>
          <t xml:space="preserve">
l</t>
        </r>
        <r>
          <rPr>
            <i/>
            <vertAlign val="subscript"/>
            <sz val="11"/>
            <rFont val="Times New Roman"/>
            <family val="1"/>
          </rPr>
          <t>0</t>
        </r>
        <r>
          <rPr>
            <sz val="11"/>
            <rFont val="Times New Roman"/>
            <family val="1"/>
          </rPr>
          <t xml:space="preserve"> = 100,000</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comments9.xml><?xml version="1.0" encoding="utf-8"?>
<comments xmlns="http://schemas.openxmlformats.org/spreadsheetml/2006/main">
  <authors>
    <author>Daniel Eayres</author>
  </authors>
  <commentList>
    <comment ref="A4" authorId="0">
      <text>
        <r>
          <rPr>
            <i/>
            <sz val="11"/>
            <rFont val="Times New Roman"/>
            <family val="1"/>
          </rPr>
          <t>d</t>
        </r>
        <r>
          <rPr>
            <i/>
            <vertAlign val="subscript"/>
            <sz val="11"/>
            <rFont val="Times New Roman"/>
            <family val="1"/>
          </rPr>
          <t xml:space="preserve">i </t>
        </r>
        <r>
          <rPr>
            <i/>
            <sz val="11"/>
            <rFont val="Times New Roman"/>
            <family val="1"/>
          </rPr>
          <t>= l</t>
        </r>
        <r>
          <rPr>
            <i/>
            <vertAlign val="subscript"/>
            <sz val="11"/>
            <rFont val="Times New Roman"/>
            <family val="1"/>
          </rPr>
          <t>i</t>
        </r>
        <r>
          <rPr>
            <i/>
            <sz val="11"/>
            <rFont val="Times New Roman"/>
            <family val="1"/>
          </rPr>
          <t xml:space="preserve"> - l</t>
        </r>
        <r>
          <rPr>
            <i/>
            <vertAlign val="subscript"/>
            <sz val="11"/>
            <rFont val="Times New Roman"/>
            <family val="1"/>
          </rPr>
          <t>i+1</t>
        </r>
        <r>
          <rPr>
            <i/>
            <sz val="11"/>
            <rFont val="Times New Roman"/>
            <family val="1"/>
          </rPr>
          <t xml:space="preserve">
</t>
        </r>
      </text>
    </comment>
    <comment ref="U13" authorId="0">
      <text>
        <r>
          <rPr>
            <b/>
            <sz val="11"/>
            <rFont val="Times New Roman"/>
            <family val="1"/>
          </rPr>
          <t xml:space="preserve">Note:
</t>
        </r>
        <r>
          <rPr>
            <i/>
            <sz val="11"/>
            <rFont val="Times New Roman"/>
            <family val="1"/>
          </rPr>
          <t>d</t>
        </r>
        <r>
          <rPr>
            <i/>
            <vertAlign val="subscript"/>
            <sz val="11"/>
            <rFont val="Symbol"/>
            <family val="1"/>
          </rPr>
          <t>w</t>
        </r>
        <r>
          <rPr>
            <i/>
            <sz val="11"/>
            <rFont val="Times New Roman"/>
            <family val="1"/>
          </rPr>
          <t xml:space="preserve"> = l</t>
        </r>
        <r>
          <rPr>
            <i/>
            <vertAlign val="subscript"/>
            <sz val="11"/>
            <rFont val="Symbol"/>
            <family val="1"/>
          </rPr>
          <t>w</t>
        </r>
        <r>
          <rPr>
            <sz val="11"/>
            <rFont val="Times New Roman"/>
            <family val="1"/>
          </rPr>
          <t xml:space="preserve">
All those surviving to the start of the final age interval die during the final age interval</t>
        </r>
        <r>
          <rPr>
            <sz val="8"/>
            <rFont val="Tahoma"/>
            <family val="0"/>
          </rPr>
          <t xml:space="preserve">
</t>
        </r>
      </text>
    </comment>
    <comment ref="B13" authorId="0">
      <text>
        <r>
          <rPr>
            <b/>
            <sz val="11"/>
            <rFont val="Times New Roman"/>
            <family val="1"/>
          </rPr>
          <t>'Standard' Area</t>
        </r>
        <r>
          <rPr>
            <sz val="11"/>
            <rFont val="Times New Roman"/>
            <family val="1"/>
          </rPr>
          <t xml:space="preserve">
If life expectancy is being calculated for a small populations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(Mω) is zero and the members of the hypothetical cohort who survive to the start of the final age interval then have an infinite mean length of survival (1/Mω), giving an infinite life expectancy. In practice both of these substitutions are extremely unlikely to occur, as such they have been included in those parts of this template used for calculating the life expectancies of multiple areas but have not been included in the template Life Table for a single area.
It is suggested that the 'standard' should be the regional or national area in which the subject population is based. </t>
        </r>
        <r>
          <rPr>
            <sz val="8"/>
            <rFont val="Tahoma"/>
            <family val="0"/>
          </rPr>
          <t xml:space="preserve">
</t>
        </r>
      </text>
    </comment>
  </commentList>
</comments>
</file>

<file path=xl/sharedStrings.xml><?xml version="1.0" encoding="utf-8"?>
<sst xmlns="http://schemas.openxmlformats.org/spreadsheetml/2006/main" count="563" uniqueCount="139">
  <si>
    <t>Age Interval Index</t>
  </si>
  <si>
    <t>Age At Start Of Interval</t>
  </si>
  <si>
    <t>Age Interval</t>
  </si>
  <si>
    <t>Interval Width</t>
  </si>
  <si>
    <t>Fraction of Last Age Interval Of Life</t>
  </si>
  <si>
    <t>Number Of Deaths In Interval</t>
  </si>
  <si>
    <t>Death Rate In Interval</t>
  </si>
  <si>
    <t>Number Alive At Start Of Interval</t>
  </si>
  <si>
    <t>Number Dying In Interval</t>
  </si>
  <si>
    <t>Number Of Years Lived in Interval</t>
  </si>
  <si>
    <t>Total Number Of Years Lived Beyond Start Of Interval</t>
  </si>
  <si>
    <t>Observed Expectation Of Life At Start Of Interval</t>
  </si>
  <si>
    <t>Sample Variance Of Proportion Surviving In Interval</t>
  </si>
  <si>
    <t>Sample Variance of Observed Expectation Of Life At Start Of Interval</t>
  </si>
  <si>
    <t>Sample Std Err. of Observed Expectation Of Life At Start Of Interval</t>
  </si>
  <si>
    <t>95% Confidence Interval Of Observed Expectation Of Life At Start Of Interval</t>
  </si>
  <si>
    <t xml:space="preserve"> i </t>
  </si>
  <si>
    <r>
      <t>x</t>
    </r>
    <r>
      <rPr>
        <i/>
        <vertAlign val="subscript"/>
        <sz val="11"/>
        <rFont val="Times New Roman"/>
        <family val="1"/>
      </rPr>
      <t>i</t>
    </r>
  </si>
  <si>
    <r>
      <t>x</t>
    </r>
    <r>
      <rPr>
        <i/>
        <vertAlign val="subscript"/>
        <sz val="11"/>
        <rFont val="Times New Roman"/>
        <family val="1"/>
      </rPr>
      <t>i</t>
    </r>
    <r>
      <rPr>
        <i/>
        <sz val="11"/>
        <rFont val="Symbol"/>
        <family val="1"/>
      </rPr>
      <t>£</t>
    </r>
    <r>
      <rPr>
        <i/>
        <sz val="11"/>
        <rFont val="Times New Roman"/>
        <family val="1"/>
      </rPr>
      <t>x&lt;x</t>
    </r>
    <r>
      <rPr>
        <i/>
        <vertAlign val="subscript"/>
        <sz val="11"/>
        <rFont val="Times New Roman"/>
        <family val="1"/>
      </rPr>
      <t>i+1</t>
    </r>
  </si>
  <si>
    <r>
      <t>n</t>
    </r>
    <r>
      <rPr>
        <i/>
        <vertAlign val="subscript"/>
        <sz val="11"/>
        <rFont val="Times New Roman"/>
        <family val="1"/>
      </rPr>
      <t>i</t>
    </r>
  </si>
  <si>
    <r>
      <t>a</t>
    </r>
    <r>
      <rPr>
        <i/>
        <vertAlign val="subscript"/>
        <sz val="11"/>
        <rFont val="Times New Roman"/>
        <family val="1"/>
      </rPr>
      <t>i</t>
    </r>
  </si>
  <si>
    <r>
      <t>P</t>
    </r>
    <r>
      <rPr>
        <i/>
        <vertAlign val="subscript"/>
        <sz val="11"/>
        <rFont val="Times New Roman"/>
        <family val="1"/>
      </rPr>
      <t>i</t>
    </r>
  </si>
  <si>
    <r>
      <t>D</t>
    </r>
    <r>
      <rPr>
        <i/>
        <vertAlign val="subscript"/>
        <sz val="11"/>
        <rFont val="Times New Roman"/>
        <family val="1"/>
      </rPr>
      <t>i</t>
    </r>
  </si>
  <si>
    <r>
      <t>M</t>
    </r>
    <r>
      <rPr>
        <i/>
        <vertAlign val="subscript"/>
        <sz val="11"/>
        <rFont val="Times New Roman"/>
        <family val="1"/>
      </rPr>
      <t>i</t>
    </r>
  </si>
  <si>
    <r>
      <t>q</t>
    </r>
    <r>
      <rPr>
        <i/>
        <vertAlign val="subscript"/>
        <sz val="11"/>
        <rFont val="Times New Roman"/>
        <family val="1"/>
      </rPr>
      <t>i</t>
    </r>
  </si>
  <si>
    <r>
      <t>p</t>
    </r>
    <r>
      <rPr>
        <i/>
        <vertAlign val="subscript"/>
        <sz val="11"/>
        <rFont val="Times New Roman"/>
        <family val="1"/>
      </rPr>
      <t>i</t>
    </r>
  </si>
  <si>
    <r>
      <t>l</t>
    </r>
    <r>
      <rPr>
        <i/>
        <vertAlign val="subscript"/>
        <sz val="11"/>
        <rFont val="Times New Roman"/>
        <family val="1"/>
      </rPr>
      <t>i</t>
    </r>
  </si>
  <si>
    <r>
      <t>d</t>
    </r>
    <r>
      <rPr>
        <i/>
        <vertAlign val="subscript"/>
        <sz val="11"/>
        <rFont val="Times New Roman"/>
        <family val="1"/>
      </rPr>
      <t>i</t>
    </r>
  </si>
  <si>
    <r>
      <t>L</t>
    </r>
    <r>
      <rPr>
        <i/>
        <vertAlign val="subscript"/>
        <sz val="11"/>
        <rFont val="Times New Roman"/>
        <family val="1"/>
      </rPr>
      <t>i</t>
    </r>
  </si>
  <si>
    <r>
      <t>T</t>
    </r>
    <r>
      <rPr>
        <i/>
        <vertAlign val="subscript"/>
        <sz val="11"/>
        <rFont val="Times New Roman"/>
        <family val="1"/>
      </rPr>
      <t>i</t>
    </r>
  </si>
  <si>
    <r>
      <t>ê</t>
    </r>
    <r>
      <rPr>
        <i/>
        <vertAlign val="subscript"/>
        <sz val="11"/>
        <rFont val="Times New Roman"/>
        <family val="1"/>
      </rPr>
      <t>i</t>
    </r>
  </si>
  <si>
    <r>
      <t>S</t>
    </r>
    <r>
      <rPr>
        <i/>
        <vertAlign val="subscript"/>
        <sz val="11"/>
        <rFont val="Times New Roman"/>
        <family val="1"/>
      </rPr>
      <t>p</t>
    </r>
    <r>
      <rPr>
        <i/>
        <vertAlign val="subscript"/>
        <sz val="8"/>
        <rFont val="Times New Roman"/>
        <family val="1"/>
      </rPr>
      <t>i</t>
    </r>
    <r>
      <rPr>
        <i/>
        <vertAlign val="superscript"/>
        <sz val="11"/>
        <rFont val="Times New Roman"/>
        <family val="1"/>
      </rPr>
      <t>2</t>
    </r>
  </si>
  <si>
    <r>
      <t>S</t>
    </r>
    <r>
      <rPr>
        <i/>
        <vertAlign val="subscript"/>
        <sz val="11"/>
        <rFont val="Times New Roman"/>
        <family val="1"/>
      </rPr>
      <t>ê</t>
    </r>
    <r>
      <rPr>
        <i/>
        <vertAlign val="subscript"/>
        <sz val="8"/>
        <rFont val="Times New Roman"/>
        <family val="1"/>
      </rPr>
      <t>i</t>
    </r>
    <r>
      <rPr>
        <i/>
        <vertAlign val="superscript"/>
        <sz val="11"/>
        <rFont val="Times New Roman"/>
        <family val="1"/>
      </rPr>
      <t>2</t>
    </r>
  </si>
  <si>
    <r>
      <t>S</t>
    </r>
    <r>
      <rPr>
        <i/>
        <vertAlign val="subscript"/>
        <sz val="11"/>
        <rFont val="Times New Roman"/>
        <family val="1"/>
      </rPr>
      <t>ê</t>
    </r>
    <r>
      <rPr>
        <i/>
        <vertAlign val="subscript"/>
        <sz val="8"/>
        <rFont val="Times New Roman"/>
        <family val="1"/>
      </rPr>
      <t>i</t>
    </r>
  </si>
  <si>
    <t>1</t>
  </si>
  <si>
    <t>1-4</t>
  </si>
  <si>
    <t>Under 1</t>
  </si>
  <si>
    <t>Age Group</t>
  </si>
  <si>
    <t>Probability Of Dying In Interval</t>
  </si>
  <si>
    <t>Probability Of Surviving Interval</t>
  </si>
  <si>
    <t>Life Expectancy</t>
  </si>
  <si>
    <t>95% Confidence Interval</t>
  </si>
  <si>
    <t>Lower</t>
  </si>
  <si>
    <t>Upper</t>
  </si>
  <si>
    <t>-</t>
  </si>
  <si>
    <t>Area Code</t>
  </si>
  <si>
    <t>Area Name</t>
  </si>
  <si>
    <t>85+</t>
  </si>
  <si>
    <t>AreaCode</t>
  </si>
  <si>
    <t>AreaName</t>
  </si>
  <si>
    <t>Birth</t>
  </si>
  <si>
    <t>Population Years At Risk</t>
  </si>
  <si>
    <t>5-9</t>
  </si>
  <si>
    <t>10-14</t>
  </si>
  <si>
    <t>15-19</t>
  </si>
  <si>
    <t>20-24</t>
  </si>
  <si>
    <t>35-39</t>
  </si>
  <si>
    <t>25-29</t>
  </si>
  <si>
    <t>30-34</t>
  </si>
  <si>
    <t>40-44</t>
  </si>
  <si>
    <t>45-49</t>
  </si>
  <si>
    <t>50-54</t>
  </si>
  <si>
    <t>55-59</t>
  </si>
  <si>
    <t>60-64</t>
  </si>
  <si>
    <t>65-69</t>
  </si>
  <si>
    <t>70-74</t>
  </si>
  <si>
    <t>75-79</t>
  </si>
  <si>
    <t>80-84</t>
  </si>
  <si>
    <t>Total</t>
  </si>
  <si>
    <t>All Ages</t>
  </si>
  <si>
    <t>Standard/National Area</t>
  </si>
  <si>
    <t>Standard Error</t>
  </si>
  <si>
    <t>Age</t>
  </si>
  <si>
    <t>AgeID</t>
  </si>
  <si>
    <t>AgeColRef</t>
  </si>
  <si>
    <t>Age 1 Years</t>
  </si>
  <si>
    <t>Age 5 Years</t>
  </si>
  <si>
    <t>Age 10 Years</t>
  </si>
  <si>
    <t>Age 15 Years</t>
  </si>
  <si>
    <t>Age 20 Years</t>
  </si>
  <si>
    <t>Age 25 Years</t>
  </si>
  <si>
    <t>Age 30 Years</t>
  </si>
  <si>
    <t>Age 35 Years</t>
  </si>
  <si>
    <t>Age 40 Years</t>
  </si>
  <si>
    <t>Age 45 Years</t>
  </si>
  <si>
    <t>Age 50 Years</t>
  </si>
  <si>
    <t>Age 55 Years</t>
  </si>
  <si>
    <t>Age 60 Years</t>
  </si>
  <si>
    <t>Age 65 Years</t>
  </si>
  <si>
    <t>Age 70 Years</t>
  </si>
  <si>
    <t>Age 75 Years</t>
  </si>
  <si>
    <t>Age 80 Years</t>
  </si>
  <si>
    <t>Age 85 Years</t>
  </si>
  <si>
    <t>SUMMARY TABLE OF LIFE EXPECTANCY AT</t>
  </si>
  <si>
    <t>Abridged Life Table (5 Year Age Intervals To 85+)</t>
  </si>
  <si>
    <t>Sample Variance Of Total Number Of Years Lived Beyond Start Of Interval</t>
  </si>
  <si>
    <t>Weighted Variance Of Proportion Surviving In Interval</t>
  </si>
  <si>
    <r>
      <t>Weighted S</t>
    </r>
    <r>
      <rPr>
        <i/>
        <vertAlign val="subscript"/>
        <sz val="11"/>
        <rFont val="Times New Roman"/>
        <family val="1"/>
      </rPr>
      <t>p</t>
    </r>
    <r>
      <rPr>
        <i/>
        <vertAlign val="subscript"/>
        <sz val="8"/>
        <rFont val="Times New Roman"/>
        <family val="1"/>
      </rPr>
      <t>i</t>
    </r>
    <r>
      <rPr>
        <i/>
        <vertAlign val="superscript"/>
        <sz val="11"/>
        <rFont val="Times New Roman"/>
        <family val="1"/>
      </rPr>
      <t>2</t>
    </r>
  </si>
  <si>
    <r>
      <t>S</t>
    </r>
    <r>
      <rPr>
        <i/>
        <vertAlign val="subscript"/>
        <sz val="11"/>
        <rFont val="Times New Roman"/>
        <family val="1"/>
      </rPr>
      <t>T</t>
    </r>
    <r>
      <rPr>
        <i/>
        <vertAlign val="subscript"/>
        <sz val="8"/>
        <rFont val="Times New Roman"/>
        <family val="1"/>
      </rPr>
      <t>i</t>
    </r>
    <r>
      <rPr>
        <i/>
        <vertAlign val="superscript"/>
        <sz val="11"/>
        <rFont val="Times New Roman"/>
        <family val="1"/>
      </rPr>
      <t>2</t>
    </r>
  </si>
  <si>
    <r>
      <t>D</t>
    </r>
    <r>
      <rPr>
        <i/>
        <vertAlign val="subscript"/>
        <sz val="12"/>
        <rFont val="Times New Roman"/>
        <family val="1"/>
      </rPr>
      <t>i</t>
    </r>
  </si>
  <si>
    <r>
      <t>S</t>
    </r>
    <r>
      <rPr>
        <i/>
        <vertAlign val="subscript"/>
        <sz val="12"/>
        <rFont val="Times New Roman"/>
        <family val="1"/>
      </rPr>
      <t>êi</t>
    </r>
    <r>
      <rPr>
        <i/>
        <vertAlign val="superscript"/>
        <sz val="12"/>
        <rFont val="Times New Roman"/>
        <family val="1"/>
      </rPr>
      <t>2</t>
    </r>
  </si>
  <si>
    <r>
      <t>S</t>
    </r>
    <r>
      <rPr>
        <i/>
        <vertAlign val="subscript"/>
        <sz val="12"/>
        <rFont val="Times New Roman"/>
        <family val="1"/>
      </rPr>
      <t>Ti</t>
    </r>
    <r>
      <rPr>
        <i/>
        <vertAlign val="superscript"/>
        <sz val="12"/>
        <rFont val="Times New Roman"/>
        <family val="1"/>
      </rPr>
      <t>2</t>
    </r>
  </si>
  <si>
    <r>
      <t>Weighted S</t>
    </r>
    <r>
      <rPr>
        <i/>
        <vertAlign val="subscript"/>
        <sz val="12"/>
        <rFont val="Times New Roman"/>
        <family val="1"/>
      </rPr>
      <t>pi</t>
    </r>
    <r>
      <rPr>
        <i/>
        <vertAlign val="superscript"/>
        <sz val="12"/>
        <rFont val="Times New Roman"/>
        <family val="1"/>
      </rPr>
      <t>2</t>
    </r>
  </si>
  <si>
    <r>
      <t>S</t>
    </r>
    <r>
      <rPr>
        <i/>
        <vertAlign val="subscript"/>
        <sz val="12"/>
        <rFont val="Times New Roman"/>
        <family val="1"/>
      </rPr>
      <t>pi</t>
    </r>
    <r>
      <rPr>
        <i/>
        <vertAlign val="superscript"/>
        <sz val="12"/>
        <rFont val="Times New Roman"/>
        <family val="1"/>
      </rPr>
      <t>2</t>
    </r>
  </si>
  <si>
    <r>
      <t>ê</t>
    </r>
    <r>
      <rPr>
        <i/>
        <vertAlign val="subscript"/>
        <sz val="12"/>
        <rFont val="Times New Roman"/>
        <family val="1"/>
      </rPr>
      <t>i</t>
    </r>
  </si>
  <si>
    <r>
      <t>T</t>
    </r>
    <r>
      <rPr>
        <i/>
        <vertAlign val="subscript"/>
        <sz val="12"/>
        <rFont val="Times New Roman"/>
        <family val="1"/>
      </rPr>
      <t>i</t>
    </r>
  </si>
  <si>
    <r>
      <t>L</t>
    </r>
    <r>
      <rPr>
        <i/>
        <vertAlign val="subscript"/>
        <sz val="12"/>
        <rFont val="Times New Roman"/>
        <family val="1"/>
      </rPr>
      <t>i</t>
    </r>
  </si>
  <si>
    <r>
      <t>d</t>
    </r>
    <r>
      <rPr>
        <i/>
        <vertAlign val="subscript"/>
        <sz val="12"/>
        <rFont val="Times New Roman"/>
        <family val="1"/>
      </rPr>
      <t>i</t>
    </r>
  </si>
  <si>
    <r>
      <t>l</t>
    </r>
    <r>
      <rPr>
        <i/>
        <vertAlign val="subscript"/>
        <sz val="12"/>
        <rFont val="Times New Roman"/>
        <family val="1"/>
      </rPr>
      <t>i</t>
    </r>
  </si>
  <si>
    <r>
      <t>p</t>
    </r>
    <r>
      <rPr>
        <i/>
        <vertAlign val="subscript"/>
        <sz val="12"/>
        <rFont val="Times New Roman"/>
        <family val="1"/>
      </rPr>
      <t>i</t>
    </r>
  </si>
  <si>
    <r>
      <t>q</t>
    </r>
    <r>
      <rPr>
        <i/>
        <vertAlign val="subscript"/>
        <sz val="12"/>
        <rFont val="Times New Roman"/>
        <family val="1"/>
      </rPr>
      <t>i</t>
    </r>
  </si>
  <si>
    <r>
      <t>a</t>
    </r>
    <r>
      <rPr>
        <i/>
        <vertAlign val="subscript"/>
        <sz val="12"/>
        <rFont val="Times New Roman"/>
        <family val="1"/>
      </rPr>
      <t>i</t>
    </r>
  </si>
  <si>
    <r>
      <t>n</t>
    </r>
    <r>
      <rPr>
        <i/>
        <vertAlign val="subscript"/>
        <sz val="12"/>
        <rFont val="Times New Roman"/>
        <family val="1"/>
      </rPr>
      <t>i</t>
    </r>
  </si>
  <si>
    <r>
      <t>M</t>
    </r>
    <r>
      <rPr>
        <i/>
        <vertAlign val="subscript"/>
        <sz val="12"/>
        <rFont val="Times New Roman"/>
        <family val="1"/>
      </rPr>
      <t>i</t>
    </r>
  </si>
  <si>
    <r>
      <t>P</t>
    </r>
    <r>
      <rPr>
        <i/>
        <vertAlign val="subscript"/>
        <sz val="12"/>
        <rFont val="Times New Roman"/>
        <family val="1"/>
      </rPr>
      <t>i</t>
    </r>
  </si>
  <si>
    <t>Instructions</t>
  </si>
  <si>
    <t>Technical Notes</t>
  </si>
  <si>
    <t>Deaths</t>
  </si>
  <si>
    <t>Summary</t>
  </si>
  <si>
    <t>Total Number Of Years Lived</t>
  </si>
  <si>
    <t>Life Expectancy At Start Of Interval</t>
  </si>
  <si>
    <t>Variance Of Proportion Surviving In Interval</t>
  </si>
  <si>
    <t>Weighted Variance Of Proportion Surviving</t>
  </si>
  <si>
    <t>Variance Of Total Number Of Years Lived</t>
  </si>
  <si>
    <t>Variance of Life Expectancy</t>
  </si>
  <si>
    <t>Life Table - Single Area</t>
  </si>
  <si>
    <t>Life Table - Multiple Areas</t>
  </si>
  <si>
    <t>Paste your Deaths and Population Years At Risk data into the appropriate columns above (marked in light blue)</t>
  </si>
  <si>
    <t>Small area</t>
  </si>
  <si>
    <t>Code</t>
  </si>
  <si>
    <t>Count of Rows for Autorun Macro</t>
  </si>
  <si>
    <t>Cannot get CountA to work in VBA!!!</t>
  </si>
  <si>
    <t>Enter the observed number of deaths, plus area codes and names into the cells shaded in light blue</t>
  </si>
  <si>
    <t>Enter the number of population years at risk into the cells shaded in light blue</t>
  </si>
  <si>
    <t>At present the standard area deaths are automatically calculated from the total of the small area deaths</t>
  </si>
  <si>
    <t>At present the standard area population is automatically calculated as the total of the small area populations.</t>
  </si>
  <si>
    <t>Paste the number of deaths and the population years at risk for your area into the cells shaded light blue.</t>
  </si>
  <si>
    <t>To use another standard area, paste the number of deaths into cells C13:T13</t>
  </si>
  <si>
    <t>To use another standard area, paste the number of popualtion years at risk into cells C13:T13</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</si>
</sst>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_-* #,##0_-;\-* #,##0_-;_-* &quot;-&quot;??_-;_-@_-"/>
    <numFmt numFmtId="166" formatCode="0.000000"/>
    <numFmt numFmtId="167" formatCode="0.0000"/>
    <numFmt numFmtId="168" formatCode="0.00E+00;\�"/>
    <numFmt numFmtId="169" formatCode="0.0000000"/>
    <numFmt numFmtId="170" formatCode="_-* #,##0.0_-;\-* #,##0.0_-;_-* &quot;-&quot;??_-;_-@_-"/>
    <numFmt numFmtId="171" formatCode="#,##0.0"/>
    <numFmt numFmtId="172" formatCode="#,##0.000"/>
    <numFmt numFmtId="173" formatCode="#,##0.0000"/>
    <numFmt numFmtId="174" formatCode="#,##0.00000"/>
    <numFmt numFmtId="175" formatCode="#,##0.000000"/>
    <numFmt numFmtId="176" formatCode="#,##0.0000000"/>
    <numFmt numFmtId="177" formatCode="#,##0.00000000"/>
    <numFmt numFmtId="178" formatCode="#,##0.000000000"/>
    <numFmt numFmtId="179" formatCode="#,##0.0000000000"/>
    <numFmt numFmtId="180" formatCode="#,##0.00000000000"/>
    <numFmt numFmtId="181" formatCode="#,##0.000000000000"/>
    <numFmt numFmtId="182" formatCode="#,##0.0000000000000"/>
    <numFmt numFmtId="183" formatCode="#,##0.00000000000000"/>
    <numFmt numFmtId="184" formatCode="#,##0.000000000000000"/>
    <numFmt numFmtId="185" formatCode="#,##0.0000000000000000"/>
    <numFmt numFmtId="186" formatCode="#,##0.00000000000000000"/>
    <numFmt numFmtId="187" formatCode="_(* #,##0.00_);_(* \(#,##0.00\);_(* &quot;-&quot;??_);_(@_)"/>
    <numFmt numFmtId="188" formatCode="_(* #,##0_);_(* \(#,##0\);_(* &quot;-&quot;_);_(@_)"/>
    <numFmt numFmtId="189" formatCode="_(&quot;$&quot;* #,##0.00_);_(&quot;$&quot;* \(#,##0.00\);_(&quot;$&quot;* &quot;-&quot;??_);_(@_)"/>
    <numFmt numFmtId="190" formatCode="_(&quot;$&quot;* #,##0_);_(&quot;$&quot;* \(#,##0\);_(&quot;$&quot;* &quot;-&quot;_);_(@_)"/>
    <numFmt numFmtId="191" formatCode="_-* #,##0.000_-;\-* #,##0.000_-;_-* &quot;-&quot;??_-;_-@_-"/>
    <numFmt numFmtId="192" formatCode="_-* #,##0.0000_-;\-* #,##0.0000_-;_-* &quot;-&quot;??_-;_-@_-"/>
    <numFmt numFmtId="193" formatCode="_-* #,##0.00000_-;\-* #,##0.00000_-;_-* &quot;-&quot;??_-;_-@_-"/>
    <numFmt numFmtId="194" formatCode="_-* #,##0.000000_-;\-* #,##0.000000_-;_-* &quot;-&quot;??_-;_-@_-"/>
    <numFmt numFmtId="195" formatCode="_-* #,##0.0000000_-;\-* #,##0.0000000_-;_-* &quot;-&quot;??_-;_-@_-"/>
    <numFmt numFmtId="196" formatCode="_-* #,##0.00000000_-;\-* #,##0.00000000_-;_-* &quot;-&quot;??_-;_-@_-"/>
    <numFmt numFmtId="197" formatCode="_-* #,##0.000000000_-;\-* #,##0.000000000_-;_-* &quot;-&quot;??_-;_-@_-"/>
    <numFmt numFmtId="198" formatCode="0.00000"/>
    <numFmt numFmtId="199" formatCode="0.0"/>
    <numFmt numFmtId="200" formatCode="_-* #,##0.000000_-;\-* #,##0.000000_-;_-* &quot;-&quot;??????_-;_-@_-"/>
    <numFmt numFmtId="201" formatCode="_-* #,##0.0_-;\-* #,##0.0_-;_-* &quot;-&quot;?_-;_-@_-"/>
  </numFmts>
  <fonts count="43">
    <font>
      <sz val="10"/>
      <name val="Arial"/>
      <family val="0"/>
    </font>
    <font>
      <b/>
      <sz val="10"/>
      <name val="Arial"/>
      <family val="2"/>
    </font>
    <font>
      <sz val="8"/>
      <name val="Arial"/>
      <family val="2"/>
    </font>
    <font>
      <i/>
      <sz val="11"/>
      <name val="Times New Roman"/>
      <family val="1"/>
    </font>
    <font>
      <i/>
      <vertAlign val="subscript"/>
      <sz val="11"/>
      <name val="Times New Roman"/>
      <family val="1"/>
    </font>
    <font>
      <i/>
      <sz val="11"/>
      <name val="Symbol"/>
      <family val="1"/>
    </font>
    <font>
      <i/>
      <vertAlign val="subscript"/>
      <sz val="8"/>
      <name val="Times New Roman"/>
      <family val="1"/>
    </font>
    <font>
      <i/>
      <vertAlign val="superscript"/>
      <sz val="11"/>
      <name val="Times New Roman"/>
      <family val="1"/>
    </font>
    <font>
      <i/>
      <sz val="14"/>
      <name val="Symbol"/>
      <family val="1"/>
    </font>
    <font>
      <i/>
      <sz val="10"/>
      <name val="Arial"/>
      <family val="2"/>
    </font>
    <font>
      <b/>
      <i/>
      <sz val="10"/>
      <name val="Arial"/>
      <family val="2"/>
    </font>
    <font>
      <sz val="8"/>
      <name val="Tahoma"/>
      <family val="2"/>
    </font>
    <font>
      <sz val="10"/>
      <color indexed="9"/>
      <name val="Arial"/>
      <family val="2"/>
    </font>
    <font>
      <u val="single"/>
      <sz val="10"/>
      <color indexed="12"/>
      <name val="Arial"/>
      <family val="0"/>
    </font>
    <font>
      <b/>
      <sz val="11"/>
      <color indexed="9"/>
      <name val="Arial"/>
      <family val="2"/>
    </font>
    <font>
      <b/>
      <sz val="10"/>
      <color indexed="9"/>
      <name val="Arial"/>
      <family val="0"/>
    </font>
    <font>
      <u val="single"/>
      <sz val="10"/>
      <color indexed="36"/>
      <name val="Arial"/>
      <family val="0"/>
    </font>
    <font>
      <b/>
      <sz val="12"/>
      <name val="Arial"/>
      <family val="2"/>
    </font>
    <font>
      <sz val="10"/>
      <color indexed="15"/>
      <name val="Arial"/>
      <family val="2"/>
    </font>
    <font>
      <b/>
      <i/>
      <sz val="14"/>
      <color indexed="15"/>
      <name val="Arial"/>
      <family val="2"/>
    </font>
    <font>
      <sz val="10"/>
      <color indexed="10"/>
      <name val="Arial"/>
      <family val="2"/>
    </font>
    <font>
      <b/>
      <sz val="10"/>
      <color indexed="10"/>
      <name val="Arial"/>
      <family val="2"/>
    </font>
    <font>
      <sz val="11"/>
      <name val="Times New Roman"/>
      <family val="1"/>
    </font>
    <font>
      <b/>
      <i/>
      <sz val="11"/>
      <name val="Times New Roman"/>
      <family val="1"/>
    </font>
    <font>
      <b/>
      <sz val="11"/>
      <name val="Times New Roman"/>
      <family val="1"/>
    </font>
    <font>
      <i/>
      <vertAlign val="subscript"/>
      <sz val="11"/>
      <name val="Symbol"/>
      <family val="1"/>
    </font>
    <font>
      <vertAlign val="subscript"/>
      <sz val="11"/>
      <name val="Symbol"/>
      <family val="1"/>
    </font>
    <font>
      <vertAlign val="subscript"/>
      <sz val="11"/>
      <name val="Times New Roman"/>
      <family val="1"/>
    </font>
    <font>
      <vertAlign val="subscript"/>
      <sz val="10"/>
      <name val="Symbol"/>
      <family val="1"/>
    </font>
    <font>
      <vertAlign val="superscript"/>
      <sz val="11"/>
      <name val="Times New Roman"/>
      <family val="1"/>
    </font>
    <font>
      <i/>
      <vertAlign val="subscript"/>
      <sz val="10"/>
      <name val="Symbol"/>
      <family val="1"/>
    </font>
    <font>
      <i/>
      <vertAlign val="subscript"/>
      <sz val="10"/>
      <name val="Times New Roman"/>
      <family val="1"/>
    </font>
    <font>
      <i/>
      <vertAlign val="subscript"/>
      <sz val="9"/>
      <name val="Times New Roman"/>
      <family val="1"/>
    </font>
    <font>
      <i/>
      <sz val="9"/>
      <name val="Times New Roman"/>
      <family val="1"/>
    </font>
    <font>
      <i/>
      <sz val="12"/>
      <name val="Times New Roman"/>
      <family val="1"/>
    </font>
    <font>
      <i/>
      <vertAlign val="subscript"/>
      <sz val="12"/>
      <name val="Times New Roman"/>
      <family val="1"/>
    </font>
    <font>
      <sz val="12"/>
      <name val="Arial"/>
      <family val="0"/>
    </font>
    <font>
      <i/>
      <vertAlign val="superscript"/>
      <sz val="12"/>
      <name val="Times New Roman"/>
      <family val="1"/>
    </font>
    <font>
      <i/>
      <sz val="12"/>
      <name val="Symbol"/>
      <family val="1"/>
    </font>
    <font>
      <sz val="11"/>
      <name val="Times"/>
      <family val="1"/>
    </font>
    <font>
      <i/>
      <sz val="11"/>
      <name val="Times"/>
      <family val="1"/>
    </font>
    <font>
      <i/>
      <vertAlign val="subscript"/>
      <sz val="11"/>
      <name val="Times"/>
      <family val="1"/>
    </font>
    <font>
      <b/>
      <sz val="8"/>
      <name val="Arial"/>
      <family val="2"/>
    </font>
  </fonts>
  <fills count="5">
    <fill>
      <patternFill/>
    </fill>
    <fill>
      <patternFill patternType="gray125"/>
    </fill>
    <fill>
      <patternFill patternType="solid">
        <fgColor indexed="22"/>
        <bgColor indexed="64"/>
      </patternFill>
    </fill>
    <fill>
      <patternFill patternType="solid">
        <fgColor indexed="18"/>
        <bgColor indexed="64"/>
      </patternFill>
    </fill>
    <fill>
      <patternFill patternType="solid">
        <fgColor indexed="15"/>
        <bgColor indexed="64"/>
      </patternFill>
    </fill>
  </fills>
  <borders count="1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33">
    <xf numFmtId="0" fontId="0" fillId="0" borderId="0" xfId="0" applyAlignment="1">
      <alignment/>
    </xf>
    <xf numFmtId="0" fontId="0" fillId="0" borderId="0" xfId="0" applyAlignment="1">
      <alignment horizontal="center"/>
    </xf>
    <xf numFmtId="164" fontId="0" fillId="0" borderId="0" xfId="0" applyNumberFormat="1" applyAlignment="1">
      <alignment/>
    </xf>
    <xf numFmtId="0" fontId="2" fillId="0" borderId="1" xfId="0" applyFont="1" applyBorder="1" applyAlignment="1">
      <alignment horizontal="center" vertical="top" wrapText="1"/>
    </xf>
    <xf numFmtId="0" fontId="3" fillId="0" borderId="2" xfId="0" applyFont="1" applyBorder="1" applyAlignment="1">
      <alignment horizontal="center" vertical="top"/>
    </xf>
    <xf numFmtId="0" fontId="3" fillId="0" borderId="2" xfId="0" applyFont="1" applyBorder="1" applyAlignment="1">
      <alignment horizontal="left" vertical="top" wrapText="1"/>
    </xf>
    <xf numFmtId="0" fontId="0" fillId="0" borderId="0" xfId="0" applyAlignment="1">
      <alignment horizontal="right"/>
    </xf>
    <xf numFmtId="164" fontId="0" fillId="0" borderId="0" xfId="0" applyNumberFormat="1" applyAlignment="1">
      <alignment horizontal="right"/>
    </xf>
    <xf numFmtId="2" fontId="0" fillId="0" borderId="0" xfId="0" applyNumberFormat="1" applyAlignment="1">
      <alignment horizontal="center"/>
    </xf>
    <xf numFmtId="166"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quotePrefix="1">
      <alignment horizontal="center" vertical="top" wrapText="1"/>
    </xf>
    <xf numFmtId="0" fontId="0" fillId="0" borderId="0" xfId="0" applyFont="1" applyAlignment="1">
      <alignment/>
    </xf>
    <xf numFmtId="3" fontId="0" fillId="0" borderId="0" xfId="0" applyNumberFormat="1" applyFont="1" applyAlignment="1">
      <alignment/>
    </xf>
    <xf numFmtId="3" fontId="0" fillId="0" borderId="0" xfId="0" applyNumberFormat="1" applyAlignment="1">
      <alignment/>
    </xf>
    <xf numFmtId="0" fontId="3" fillId="0" borderId="0" xfId="0" applyFont="1" applyBorder="1" applyAlignment="1">
      <alignment horizontal="center" vertical="top"/>
    </xf>
    <xf numFmtId="4" fontId="0" fillId="0" borderId="0" xfId="0" applyNumberFormat="1" applyFont="1" applyAlignment="1">
      <alignment/>
    </xf>
    <xf numFmtId="175" fontId="0" fillId="0" borderId="0" xfId="0" applyNumberFormat="1" applyFont="1" applyAlignment="1">
      <alignment/>
    </xf>
    <xf numFmtId="0" fontId="0" fillId="0" borderId="0" xfId="0" applyAlignment="1">
      <alignment horizontal="center" vertical="center"/>
    </xf>
    <xf numFmtId="0" fontId="0" fillId="0" borderId="0" xfId="0" applyAlignment="1" quotePrefix="1">
      <alignment horizontal="center" vertical="center"/>
    </xf>
    <xf numFmtId="171" fontId="0" fillId="0" borderId="0" xfId="0" applyNumberFormat="1" applyAlignment="1">
      <alignment/>
    </xf>
    <xf numFmtId="171" fontId="9" fillId="0" borderId="0" xfId="0" applyNumberFormat="1" applyFont="1" applyAlignment="1">
      <alignment horizontal="center"/>
    </xf>
    <xf numFmtId="0" fontId="10" fillId="0" borderId="2" xfId="0" applyFont="1" applyBorder="1" applyAlignment="1">
      <alignment horizontal="center" vertical="top" wrapText="1"/>
    </xf>
    <xf numFmtId="0" fontId="10" fillId="0" borderId="2" xfId="0" applyFont="1" applyBorder="1" applyAlignment="1">
      <alignment horizontal="right" vertical="top" wrapText="1"/>
    </xf>
    <xf numFmtId="0" fontId="10" fillId="0" borderId="2" xfId="0" applyFont="1" applyBorder="1" applyAlignment="1">
      <alignment horizontal="left" vertical="top" wrapText="1"/>
    </xf>
    <xf numFmtId="0" fontId="0" fillId="0" borderId="0" xfId="0" applyAlignment="1">
      <alignment/>
    </xf>
    <xf numFmtId="0" fontId="1" fillId="2" borderId="3" xfId="0" applyFont="1" applyFill="1" applyBorder="1" applyAlignment="1">
      <alignment/>
    </xf>
    <xf numFmtId="171" fontId="0" fillId="0" borderId="0" xfId="0" applyNumberFormat="1" applyAlignment="1">
      <alignment horizontal="left"/>
    </xf>
    <xf numFmtId="0" fontId="0" fillId="0" borderId="0" xfId="0" applyBorder="1" applyAlignment="1">
      <alignment/>
    </xf>
    <xf numFmtId="0" fontId="0" fillId="3" borderId="0" xfId="0" applyFill="1" applyAlignment="1">
      <alignment/>
    </xf>
    <xf numFmtId="0" fontId="1" fillId="0" borderId="0" xfId="0" applyFont="1" applyFill="1" applyAlignment="1">
      <alignment/>
    </xf>
    <xf numFmtId="0" fontId="12" fillId="0" borderId="0" xfId="0" applyFont="1" applyAlignment="1">
      <alignment/>
    </xf>
    <xf numFmtId="175" fontId="0" fillId="0" borderId="0" xfId="0" applyNumberFormat="1" applyAlignment="1">
      <alignment wrapText="1"/>
    </xf>
    <xf numFmtId="175" fontId="0" fillId="0" borderId="0" xfId="0" applyNumberFormat="1" applyAlignment="1">
      <alignment/>
    </xf>
    <xf numFmtId="199" fontId="0" fillId="0" borderId="0" xfId="0" applyNumberFormat="1" applyAlignment="1">
      <alignment horizontal="center"/>
    </xf>
    <xf numFmtId="0" fontId="1" fillId="0" borderId="0" xfId="0" applyFont="1" applyAlignment="1">
      <alignment horizontal="right"/>
    </xf>
    <xf numFmtId="171" fontId="0" fillId="0" borderId="0" xfId="0" applyNumberFormat="1" applyFont="1" applyAlignment="1">
      <alignment/>
    </xf>
    <xf numFmtId="171" fontId="20" fillId="0" borderId="0" xfId="0" applyNumberFormat="1" applyFont="1" applyAlignment="1">
      <alignment/>
    </xf>
    <xf numFmtId="198" fontId="0" fillId="0" borderId="0" xfId="0" applyNumberFormat="1" applyAlignment="1">
      <alignment/>
    </xf>
    <xf numFmtId="199" fontId="0" fillId="0" borderId="0" xfId="0" applyNumberFormat="1" applyAlignment="1">
      <alignment/>
    </xf>
    <xf numFmtId="4" fontId="0" fillId="0" borderId="0" xfId="0" applyNumberFormat="1" applyAlignment="1">
      <alignment/>
    </xf>
    <xf numFmtId="172" fontId="0" fillId="0" borderId="0" xfId="0" applyNumberFormat="1" applyFont="1" applyAlignment="1">
      <alignment/>
    </xf>
    <xf numFmtId="3" fontId="0" fillId="0" borderId="0" xfId="15" applyNumberFormat="1" applyAlignment="1">
      <alignment/>
    </xf>
    <xf numFmtId="0" fontId="0" fillId="0" borderId="0" xfId="0" applyFill="1" applyAlignment="1">
      <alignment/>
    </xf>
    <xf numFmtId="0" fontId="0" fillId="0" borderId="2" xfId="0" applyBorder="1" applyAlignment="1">
      <alignment/>
    </xf>
    <xf numFmtId="0" fontId="15" fillId="0" borderId="0" xfId="0" applyFont="1" applyFill="1" applyAlignment="1">
      <alignment/>
    </xf>
    <xf numFmtId="0" fontId="14" fillId="0" borderId="0" xfId="0" applyFont="1" applyFill="1" applyBorder="1" applyAlignment="1">
      <alignment horizontal="left" vertical="top"/>
    </xf>
    <xf numFmtId="0" fontId="0" fillId="0" borderId="2" xfId="0" applyBorder="1" applyAlignment="1">
      <alignment horizontal="center"/>
    </xf>
    <xf numFmtId="43" fontId="0" fillId="0" borderId="2" xfId="0" applyNumberFormat="1" applyBorder="1" applyAlignment="1">
      <alignment/>
    </xf>
    <xf numFmtId="165" fontId="0" fillId="0" borderId="2" xfId="0" applyNumberFormat="1" applyBorder="1" applyAlignment="1">
      <alignment/>
    </xf>
    <xf numFmtId="164" fontId="0" fillId="0" borderId="2" xfId="0" applyNumberFormat="1" applyBorder="1" applyAlignment="1">
      <alignment/>
    </xf>
    <xf numFmtId="0" fontId="0" fillId="0" borderId="0" xfId="0" applyBorder="1" applyAlignment="1">
      <alignment horizontal="center"/>
    </xf>
    <xf numFmtId="43" fontId="0" fillId="0" borderId="0" xfId="0" applyNumberFormat="1" applyBorder="1" applyAlignment="1">
      <alignment/>
    </xf>
    <xf numFmtId="165" fontId="0" fillId="0" borderId="0" xfId="0" applyNumberFormat="1" applyBorder="1" applyAlignment="1">
      <alignment/>
    </xf>
    <xf numFmtId="164" fontId="0" fillId="0" borderId="0" xfId="0" applyNumberFormat="1" applyBorder="1" applyAlignment="1">
      <alignment/>
    </xf>
    <xf numFmtId="0" fontId="15" fillId="0" borderId="0" xfId="0" applyFont="1" applyFill="1" applyBorder="1" applyAlignment="1">
      <alignment/>
    </xf>
    <xf numFmtId="0" fontId="2" fillId="0" borderId="0" xfId="0" applyFont="1" applyBorder="1" applyAlignment="1">
      <alignment horizontal="center" vertical="top" wrapText="1"/>
    </xf>
    <xf numFmtId="0" fontId="0" fillId="0" borderId="0" xfId="0" applyBorder="1" applyAlignment="1">
      <alignment horizontal="right"/>
    </xf>
    <xf numFmtId="0" fontId="0" fillId="0" borderId="0" xfId="0" applyFont="1" applyBorder="1" applyAlignment="1">
      <alignment horizontal="center" vertical="top" wrapText="1"/>
    </xf>
    <xf numFmtId="0" fontId="0" fillId="0" borderId="0" xfId="0" applyFont="1" applyBorder="1" applyAlignment="1" quotePrefix="1">
      <alignment horizontal="center" vertical="top" wrapText="1"/>
    </xf>
    <xf numFmtId="0" fontId="0" fillId="0" borderId="0" xfId="0" applyFont="1" applyBorder="1" applyAlignment="1">
      <alignment horizontal="center"/>
    </xf>
    <xf numFmtId="0" fontId="0" fillId="0" borderId="0" xfId="0" applyFont="1" applyBorder="1" applyAlignment="1" quotePrefix="1">
      <alignment horizontal="center"/>
    </xf>
    <xf numFmtId="1" fontId="0" fillId="0" borderId="0" xfId="0" applyNumberFormat="1" applyAlignment="1" quotePrefix="1">
      <alignment horizontal="center"/>
    </xf>
    <xf numFmtId="1" fontId="0" fillId="0" borderId="0" xfId="0" applyNumberFormat="1" applyAlignment="1">
      <alignment horizontal="center"/>
    </xf>
    <xf numFmtId="199" fontId="0" fillId="0" borderId="2" xfId="0" applyNumberFormat="1" applyBorder="1" applyAlignment="1">
      <alignment horizontal="center"/>
    </xf>
    <xf numFmtId="0" fontId="8" fillId="0" borderId="0" xfId="0" applyFont="1" applyBorder="1" applyAlignment="1">
      <alignment horizontal="left" vertical="top" wrapText="1"/>
    </xf>
    <xf numFmtId="0" fontId="0" fillId="0" borderId="4" xfId="0" applyBorder="1" applyAlignment="1">
      <alignment/>
    </xf>
    <xf numFmtId="0" fontId="0" fillId="0" borderId="5" xfId="0" applyBorder="1" applyAlignment="1">
      <alignment/>
    </xf>
    <xf numFmtId="172" fontId="0" fillId="0" borderId="0" xfId="0" applyNumberFormat="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17" fillId="0" borderId="0" xfId="0" applyFont="1" applyAlignment="1">
      <alignment/>
    </xf>
    <xf numFmtId="0" fontId="17" fillId="0" borderId="0" xfId="0" applyFont="1" applyFill="1" applyAlignment="1">
      <alignment/>
    </xf>
    <xf numFmtId="0" fontId="1" fillId="0" borderId="2" xfId="0" applyFont="1" applyBorder="1" applyAlignment="1" quotePrefix="1">
      <alignment horizontal="center"/>
    </xf>
    <xf numFmtId="0" fontId="1" fillId="0" borderId="2" xfId="0" applyFont="1" applyBorder="1" applyAlignment="1">
      <alignment horizontal="center"/>
    </xf>
    <xf numFmtId="0" fontId="18" fillId="3" borderId="0" xfId="0" applyFont="1" applyFill="1" applyAlignment="1">
      <alignment/>
    </xf>
    <xf numFmtId="0" fontId="19" fillId="3" borderId="0" xfId="0" applyFont="1" applyFill="1" applyAlignment="1">
      <alignment vertical="center"/>
    </xf>
    <xf numFmtId="0" fontId="18" fillId="0" borderId="0" xfId="0" applyFont="1" applyFill="1" applyAlignment="1">
      <alignment/>
    </xf>
    <xf numFmtId="0" fontId="19" fillId="0" borderId="0" xfId="0" applyFont="1" applyFill="1" applyAlignment="1">
      <alignment vertical="center"/>
    </xf>
    <xf numFmtId="0" fontId="21" fillId="0" borderId="0" xfId="0" applyFont="1" applyAlignment="1">
      <alignment/>
    </xf>
    <xf numFmtId="0" fontId="0" fillId="0" borderId="0" xfId="0" applyFont="1" applyBorder="1" applyAlignment="1">
      <alignment horizontal="right" vertical="top"/>
    </xf>
    <xf numFmtId="198" fontId="0" fillId="0" borderId="0" xfId="0" applyNumberFormat="1" applyFill="1" applyAlignment="1">
      <alignment/>
    </xf>
    <xf numFmtId="0" fontId="38" fillId="0" borderId="0" xfId="0" applyFont="1" applyBorder="1" applyAlignment="1">
      <alignment horizontal="left" vertical="top" wrapText="1"/>
    </xf>
    <xf numFmtId="165" fontId="0" fillId="4" borderId="0" xfId="15" applyNumberFormat="1" applyFill="1" applyAlignment="1">
      <alignment/>
    </xf>
    <xf numFmtId="3" fontId="0" fillId="4" borderId="0" xfId="15" applyNumberFormat="1" applyFill="1" applyAlignment="1">
      <alignment/>
    </xf>
    <xf numFmtId="0" fontId="0" fillId="0" borderId="0" xfId="0" applyFill="1" applyAlignment="1">
      <alignment horizontal="right"/>
    </xf>
    <xf numFmtId="0" fontId="2" fillId="0" borderId="1" xfId="0" applyFont="1" applyFill="1" applyBorder="1" applyAlignment="1">
      <alignment horizontal="center" vertical="top" wrapText="1"/>
    </xf>
    <xf numFmtId="0" fontId="3" fillId="0" borderId="2" xfId="0" applyFont="1" applyFill="1" applyBorder="1" applyAlignment="1">
      <alignment horizontal="center" vertical="top"/>
    </xf>
    <xf numFmtId="0" fontId="17" fillId="0" borderId="0" xfId="0" applyFont="1" applyFill="1" applyBorder="1" applyAlignment="1">
      <alignment horizontal="left" vertical="top"/>
    </xf>
    <xf numFmtId="0" fontId="17" fillId="0" borderId="0" xfId="0" applyFont="1" applyBorder="1" applyAlignment="1">
      <alignment horizontal="left"/>
    </xf>
    <xf numFmtId="0" fontId="17" fillId="0" borderId="0" xfId="0" applyFont="1" applyBorder="1" applyAlignment="1">
      <alignment horizontal="left" vertical="top"/>
    </xf>
    <xf numFmtId="0" fontId="34" fillId="0" borderId="0" xfId="0" applyFont="1" applyFill="1" applyBorder="1" applyAlignment="1">
      <alignment horizontal="center" vertical="top"/>
    </xf>
    <xf numFmtId="0" fontId="36" fillId="0" borderId="0" xfId="0" applyFont="1" applyAlignment="1">
      <alignment/>
    </xf>
    <xf numFmtId="0" fontId="34" fillId="0" borderId="0" xfId="0" applyFont="1" applyBorder="1" applyAlignment="1">
      <alignment horizontal="center" vertical="top"/>
    </xf>
    <xf numFmtId="0" fontId="36" fillId="0" borderId="0" xfId="0" applyFont="1" applyAlignment="1" quotePrefix="1">
      <alignment horizontal="center" vertical="center"/>
    </xf>
    <xf numFmtId="0" fontId="36" fillId="0" borderId="0" xfId="0" applyFont="1" applyAlignment="1">
      <alignment wrapText="1"/>
    </xf>
    <xf numFmtId="0" fontId="34" fillId="0" borderId="0" xfId="0" applyFont="1" applyBorder="1" applyAlignment="1">
      <alignment horizontal="left" vertical="top"/>
    </xf>
    <xf numFmtId="0" fontId="2" fillId="0" borderId="2" xfId="0" applyFont="1" applyBorder="1" applyAlignment="1">
      <alignment horizontal="center" vertical="top"/>
    </xf>
    <xf numFmtId="0" fontId="13" fillId="0" borderId="0" xfId="20" applyAlignment="1">
      <alignment/>
    </xf>
    <xf numFmtId="0" fontId="13" fillId="0" borderId="0" xfId="20" applyBorder="1" applyAlignment="1">
      <alignment horizontal="left" vertical="top"/>
    </xf>
    <xf numFmtId="0" fontId="0" fillId="0" borderId="0" xfId="0" applyFont="1" applyFill="1" applyAlignment="1">
      <alignment/>
    </xf>
    <xf numFmtId="3" fontId="0" fillId="0" borderId="0" xfId="15" applyNumberFormat="1" applyFill="1" applyAlignment="1">
      <alignment/>
    </xf>
    <xf numFmtId="3" fontId="0" fillId="0" borderId="0" xfId="0" applyNumberFormat="1" applyFont="1" applyFill="1" applyAlignment="1">
      <alignment/>
    </xf>
    <xf numFmtId="172" fontId="0" fillId="0" borderId="0" xfId="0" applyNumberFormat="1" applyFont="1" applyFill="1" applyAlignment="1">
      <alignment/>
    </xf>
    <xf numFmtId="4" fontId="0" fillId="0" borderId="0" xfId="15" applyNumberFormat="1" applyFill="1" applyAlignment="1">
      <alignment/>
    </xf>
    <xf numFmtId="0" fontId="0" fillId="0" borderId="0" xfId="0" applyFont="1" applyFill="1" applyBorder="1" applyAlignment="1">
      <alignment/>
    </xf>
    <xf numFmtId="0" fontId="0" fillId="4" borderId="0" xfId="0" applyFont="1" applyFill="1" applyAlignment="1">
      <alignment/>
    </xf>
    <xf numFmtId="0" fontId="0" fillId="4" borderId="0" xfId="0" applyFill="1" applyAlignment="1">
      <alignment/>
    </xf>
    <xf numFmtId="3" fontId="0" fillId="4" borderId="0" xfId="0" applyNumberFormat="1" applyFill="1" applyAlignment="1">
      <alignment/>
    </xf>
    <xf numFmtId="171" fontId="0" fillId="0" borderId="0" xfId="0" applyNumberFormat="1" applyFont="1" applyFill="1" applyAlignment="1">
      <alignment/>
    </xf>
    <xf numFmtId="175" fontId="0" fillId="0" borderId="0" xfId="0" applyNumberFormat="1" applyFont="1" applyFill="1" applyAlignment="1">
      <alignment/>
    </xf>
    <xf numFmtId="171" fontId="0" fillId="0" borderId="0" xfId="0" applyNumberFormat="1" applyFont="1" applyFill="1" applyAlignment="1">
      <alignment horizontal="center"/>
    </xf>
    <xf numFmtId="174" fontId="0" fillId="0" borderId="0" xfId="15" applyNumberFormat="1" applyFill="1" applyAlignment="1">
      <alignment/>
    </xf>
    <xf numFmtId="165" fontId="0" fillId="0" borderId="0" xfId="15" applyNumberFormat="1" applyFill="1" applyAlignment="1">
      <alignment/>
    </xf>
    <xf numFmtId="0" fontId="9" fillId="0" borderId="0" xfId="0" applyFont="1" applyFill="1" applyAlignment="1">
      <alignment/>
    </xf>
    <xf numFmtId="0" fontId="9" fillId="0" borderId="0" xfId="0" applyFont="1" applyAlignment="1">
      <alignment/>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1" xfId="0" applyFont="1" applyBorder="1" applyAlignment="1">
      <alignment horizontal="center" vertical="top"/>
    </xf>
    <xf numFmtId="0" fontId="1" fillId="0" borderId="2" xfId="0" applyFont="1" applyBorder="1" applyAlignment="1">
      <alignment horizontal="center" vertical="top"/>
    </xf>
    <xf numFmtId="0" fontId="38" fillId="0" borderId="0" xfId="0" applyFont="1" applyBorder="1" applyAlignment="1">
      <alignment horizontal="left" vertical="top" wrapText="1"/>
    </xf>
    <xf numFmtId="0" fontId="8" fillId="0" borderId="0" xfId="0" applyFont="1" applyBorder="1" applyAlignment="1">
      <alignment horizontal="left" vertical="top" wrapText="1"/>
    </xf>
    <xf numFmtId="0" fontId="3" fillId="0" borderId="0" xfId="0" applyFont="1" applyBorder="1" applyAlignment="1">
      <alignment horizontal="left" vertical="top" wrapText="1"/>
    </xf>
    <xf numFmtId="0" fontId="10" fillId="0" borderId="1" xfId="0" applyFont="1" applyBorder="1" applyAlignment="1">
      <alignment horizontal="center" vertical="top" wrapText="1"/>
    </xf>
    <xf numFmtId="0" fontId="2" fillId="0" borderId="1" xfId="0" applyFont="1" applyBorder="1" applyAlignment="1">
      <alignment horizontal="center" vertical="top" wrapText="1"/>
    </xf>
    <xf numFmtId="0" fontId="13" fillId="0" borderId="0" xfId="20" applyAlignment="1">
      <alignment horizontal="left"/>
    </xf>
    <xf numFmtId="0" fontId="13" fillId="0" borderId="0" xfId="20" applyFont="1" applyAlignment="1">
      <alignment horizontal="left"/>
    </xf>
    <xf numFmtId="0" fontId="0" fillId="0" borderId="0" xfId="0"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1295400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1314450</xdr:colOff>
      <xdr:row>0</xdr:row>
      <xdr:rowOff>0</xdr:rowOff>
    </xdr:from>
    <xdr:to>
      <xdr:col>11</xdr:col>
      <xdr:colOff>371475</xdr:colOff>
      <xdr:row>0</xdr:row>
      <xdr:rowOff>609600</xdr:rowOff>
    </xdr:to>
    <xdr:sp>
      <xdr:nvSpPr>
        <xdr:cNvPr id="2" name="TextBox 2"/>
        <xdr:cNvSpPr txBox="1">
          <a:spLocks noChangeArrowheads="1"/>
        </xdr:cNvSpPr>
      </xdr:nvSpPr>
      <xdr:spPr>
        <a:xfrm>
          <a:off x="1857375" y="0"/>
          <a:ext cx="3724275"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OBSERVED DEATHS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14</xdr:col>
      <xdr:colOff>9525</xdr:colOff>
      <xdr:row>1</xdr:row>
      <xdr:rowOff>0</xdr:rowOff>
    </xdr:to>
    <xdr:sp>
      <xdr:nvSpPr>
        <xdr:cNvPr id="2" name="TextBox 3"/>
        <xdr:cNvSpPr txBox="1">
          <a:spLocks noChangeArrowheads="1"/>
        </xdr:cNvSpPr>
      </xdr:nvSpPr>
      <xdr:spPr>
        <a:xfrm>
          <a:off x="1857375" y="0"/>
          <a:ext cx="6429375"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NUMBER OF YEARS LIVED DURING THE AGE INTERVAL</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13</xdr:col>
      <xdr:colOff>400050</xdr:colOff>
      <xdr:row>1</xdr:row>
      <xdr:rowOff>0</xdr:rowOff>
    </xdr:to>
    <xdr:sp>
      <xdr:nvSpPr>
        <xdr:cNvPr id="2" name="TextBox 3"/>
        <xdr:cNvSpPr txBox="1">
          <a:spLocks noChangeArrowheads="1"/>
        </xdr:cNvSpPr>
      </xdr:nvSpPr>
      <xdr:spPr>
        <a:xfrm>
          <a:off x="1857375" y="0"/>
          <a:ext cx="7391400"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TOTAL NUMBER OF YEARS LIVED BEYOND THE START OF THE AGE INTERVAL</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20</xdr:col>
      <xdr:colOff>9525</xdr:colOff>
      <xdr:row>0</xdr:row>
      <xdr:rowOff>609600</xdr:rowOff>
    </xdr:to>
    <xdr:sp>
      <xdr:nvSpPr>
        <xdr:cNvPr id="2" name="TextBox 3"/>
        <xdr:cNvSpPr txBox="1">
          <a:spLocks noChangeArrowheads="1"/>
        </xdr:cNvSpPr>
      </xdr:nvSpPr>
      <xdr:spPr>
        <a:xfrm>
          <a:off x="1857375" y="0"/>
          <a:ext cx="7143750"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EXPECTATION OF LIFE AT THE START OF THE AGE INTERVAL</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4"/>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13</xdr:col>
      <xdr:colOff>400050</xdr:colOff>
      <xdr:row>0</xdr:row>
      <xdr:rowOff>609600</xdr:rowOff>
    </xdr:to>
    <xdr:sp>
      <xdr:nvSpPr>
        <xdr:cNvPr id="2" name="TextBox 5"/>
        <xdr:cNvSpPr txBox="1">
          <a:spLocks noChangeArrowheads="1"/>
        </xdr:cNvSpPr>
      </xdr:nvSpPr>
      <xdr:spPr>
        <a:xfrm>
          <a:off x="1857375" y="0"/>
          <a:ext cx="7277100"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SAMPLE VARIANCE OF THE PROBABILITY OF SURVIVING THE AGE INTERVAL</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13</xdr:col>
      <xdr:colOff>0</xdr:colOff>
      <xdr:row>0</xdr:row>
      <xdr:rowOff>609600</xdr:rowOff>
    </xdr:to>
    <xdr:sp>
      <xdr:nvSpPr>
        <xdr:cNvPr id="2" name="TextBox 3"/>
        <xdr:cNvSpPr txBox="1">
          <a:spLocks noChangeArrowheads="1"/>
        </xdr:cNvSpPr>
      </xdr:nvSpPr>
      <xdr:spPr>
        <a:xfrm>
          <a:off x="1857375" y="0"/>
          <a:ext cx="8048625"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SAMPLE VARIANCE OF EXPECTATION OF LIFE - STEP 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9</xdr:col>
      <xdr:colOff>704850</xdr:colOff>
      <xdr:row>1</xdr:row>
      <xdr:rowOff>0</xdr:rowOff>
    </xdr:to>
    <xdr:sp>
      <xdr:nvSpPr>
        <xdr:cNvPr id="2" name="TextBox 3"/>
        <xdr:cNvSpPr txBox="1">
          <a:spLocks noChangeArrowheads="1"/>
        </xdr:cNvSpPr>
      </xdr:nvSpPr>
      <xdr:spPr>
        <a:xfrm>
          <a:off x="1857375" y="0"/>
          <a:ext cx="7191375"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SAMPLE VARIANCE OF EXPECTATION OF LIFE - STEP 2</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20</xdr:col>
      <xdr:colOff>9525</xdr:colOff>
      <xdr:row>1</xdr:row>
      <xdr:rowOff>0</xdr:rowOff>
    </xdr:to>
    <xdr:sp>
      <xdr:nvSpPr>
        <xdr:cNvPr id="2" name="TextBox 3"/>
        <xdr:cNvSpPr txBox="1">
          <a:spLocks noChangeArrowheads="1"/>
        </xdr:cNvSpPr>
      </xdr:nvSpPr>
      <xdr:spPr>
        <a:xfrm>
          <a:off x="1857375" y="0"/>
          <a:ext cx="7058025"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SAMPLE VARIANCE OF EXPECTATION OF LIFE - STEP 3</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9525</xdr:rowOff>
    </xdr:to>
    <xdr:pic>
      <xdr:nvPicPr>
        <xdr:cNvPr id="1" name="Picture 10"/>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7</xdr:col>
      <xdr:colOff>57150</xdr:colOff>
      <xdr:row>1</xdr:row>
      <xdr:rowOff>0</xdr:rowOff>
    </xdr:to>
    <xdr:sp>
      <xdr:nvSpPr>
        <xdr:cNvPr id="2" name="TextBox 11"/>
        <xdr:cNvSpPr txBox="1">
          <a:spLocks noChangeArrowheads="1"/>
        </xdr:cNvSpPr>
      </xdr:nvSpPr>
      <xdr:spPr>
        <a:xfrm>
          <a:off x="1857375" y="0"/>
          <a:ext cx="3724275"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SUMMARY TABLE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219075</xdr:colOff>
      <xdr:row>28</xdr:row>
      <xdr:rowOff>0</xdr:rowOff>
    </xdr:from>
    <xdr:ext cx="76200" cy="200025"/>
    <xdr:sp>
      <xdr:nvSpPr>
        <xdr:cNvPr id="1" name="TextBox 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 name="TextBox 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 name="TextBox 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 name="TextBox 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 name="TextBox 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 name="TextBox 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 name="TextBox 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 name="TextBox 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 name="TextBox 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 name="TextBox 1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 name="TextBox 1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2" name="TextBox 1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3" name="TextBox 1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4" name="TextBox 1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5" name="TextBox 1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6" name="TextBox 1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7" name="TextBox 1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8" name="TextBox 1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9" name="TextBox 1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0" name="TextBox 2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1" name="TextBox 2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2" name="TextBox 2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3" name="TextBox 2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4" name="TextBox 2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5" name="TextBox 2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6" name="TextBox 2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7" name="TextBox 2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8" name="TextBox 2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29" name="TextBox 2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0" name="TextBox 3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1" name="TextBox 3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2" name="TextBox 3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3" name="TextBox 3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4" name="TextBox 3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5" name="TextBox 3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6" name="TextBox 3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7" name="TextBox 3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8" name="TextBox 3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39" name="TextBox 3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0" name="TextBox 4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1" name="TextBox 4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2" name="TextBox 4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3" name="TextBox 4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4" name="TextBox 4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5" name="TextBox 4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6" name="TextBox 4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7" name="TextBox 4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8" name="TextBox 4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49" name="TextBox 4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0" name="TextBox 5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1" name="TextBox 5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2" name="TextBox 5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3" name="TextBox 5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4" name="TextBox 5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5" name="TextBox 5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6" name="TextBox 5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7" name="TextBox 5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8" name="TextBox 5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59" name="TextBox 5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0" name="TextBox 6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1" name="TextBox 6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2" name="TextBox 6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3" name="TextBox 6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4" name="TextBox 6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5" name="TextBox 6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6" name="TextBox 6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7" name="TextBox 6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8" name="TextBox 6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69" name="TextBox 6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0" name="TextBox 7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1" name="TextBox 7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2" name="TextBox 7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3" name="TextBox 7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4" name="TextBox 7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5" name="TextBox 7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6" name="TextBox 7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7" name="TextBox 7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8" name="TextBox 7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79" name="TextBox 7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0" name="TextBox 8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1" name="TextBox 8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2" name="TextBox 8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3" name="TextBox 8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4" name="TextBox 8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5" name="TextBox 8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6" name="TextBox 8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7" name="TextBox 8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8" name="TextBox 8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89" name="TextBox 8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0" name="TextBox 9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1" name="TextBox 9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2" name="TextBox 9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3" name="TextBox 9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4" name="TextBox 9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5" name="TextBox 9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6" name="TextBox 9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7" name="TextBox 9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8" name="TextBox 9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99" name="TextBox 9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0" name="TextBox 10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1" name="TextBox 10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2" name="TextBox 10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3" name="TextBox 10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4" name="TextBox 10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5" name="TextBox 10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6" name="TextBox 10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7" name="TextBox 10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8" name="TextBox 10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09" name="TextBox 10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0" name="TextBox 11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1" name="TextBox 11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2" name="TextBox 112"/>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3" name="TextBox 113"/>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4" name="TextBox 114"/>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5" name="TextBox 115"/>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6" name="TextBox 116"/>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7" name="TextBox 117"/>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8" name="TextBox 118"/>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19" name="TextBox 119"/>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20" name="TextBox 120"/>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7</xdr:col>
      <xdr:colOff>219075</xdr:colOff>
      <xdr:row>28</xdr:row>
      <xdr:rowOff>0</xdr:rowOff>
    </xdr:from>
    <xdr:ext cx="76200" cy="200025"/>
    <xdr:sp>
      <xdr:nvSpPr>
        <xdr:cNvPr id="121" name="TextBox 121"/>
        <xdr:cNvSpPr txBox="1">
          <a:spLocks noChangeArrowheads="1"/>
        </xdr:cNvSpPr>
      </xdr:nvSpPr>
      <xdr:spPr>
        <a:xfrm>
          <a:off x="3667125" y="58388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3</xdr:col>
      <xdr:colOff>714375</xdr:colOff>
      <xdr:row>1</xdr:row>
      <xdr:rowOff>9525</xdr:rowOff>
    </xdr:to>
    <xdr:pic>
      <xdr:nvPicPr>
        <xdr:cNvPr id="122" name="Picture 125"/>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3</xdr:col>
      <xdr:colOff>714375</xdr:colOff>
      <xdr:row>0</xdr:row>
      <xdr:rowOff>0</xdr:rowOff>
    </xdr:from>
    <xdr:to>
      <xdr:col>15</xdr:col>
      <xdr:colOff>9525</xdr:colOff>
      <xdr:row>1</xdr:row>
      <xdr:rowOff>0</xdr:rowOff>
    </xdr:to>
    <xdr:sp>
      <xdr:nvSpPr>
        <xdr:cNvPr id="123" name="TextBox 126"/>
        <xdr:cNvSpPr txBox="1">
          <a:spLocks noChangeArrowheads="1"/>
        </xdr:cNvSpPr>
      </xdr:nvSpPr>
      <xdr:spPr>
        <a:xfrm>
          <a:off x="1838325" y="0"/>
          <a:ext cx="6515100"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LIFE TABLE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3</xdr:col>
      <xdr:colOff>28575</xdr:colOff>
      <xdr:row>0</xdr:row>
      <xdr:rowOff>0</xdr:rowOff>
    </xdr:from>
    <xdr:to>
      <xdr:col>9</xdr:col>
      <xdr:colOff>95250</xdr:colOff>
      <xdr:row>0</xdr:row>
      <xdr:rowOff>609600</xdr:rowOff>
    </xdr:to>
    <xdr:sp>
      <xdr:nvSpPr>
        <xdr:cNvPr id="2" name="TextBox 2"/>
        <xdr:cNvSpPr txBox="1">
          <a:spLocks noChangeArrowheads="1"/>
        </xdr:cNvSpPr>
      </xdr:nvSpPr>
      <xdr:spPr>
        <a:xfrm>
          <a:off x="1771650" y="0"/>
          <a:ext cx="3724275" cy="609600"/>
        </a:xfrm>
        <a:prstGeom prst="rect">
          <a:avLst/>
        </a:prstGeom>
        <a:solidFill>
          <a:srgbClr val="000080"/>
        </a:solidFill>
        <a:ln w="9525" cmpd="sng">
          <a:noFill/>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TECHNICAL NOTES</a:t>
          </a:r>
        </a:p>
      </xdr:txBody>
    </xdr:sp>
    <xdr:clientData/>
  </xdr:twoCellAnchor>
  <xdr:twoCellAnchor>
    <xdr:from>
      <xdr:col>1</xdr:col>
      <xdr:colOff>19050</xdr:colOff>
      <xdr:row>3</xdr:row>
      <xdr:rowOff>85725</xdr:rowOff>
    </xdr:from>
    <xdr:to>
      <xdr:col>13</xdr:col>
      <xdr:colOff>209550</xdr:colOff>
      <xdr:row>76</xdr:row>
      <xdr:rowOff>133350</xdr:rowOff>
    </xdr:to>
    <xdr:sp>
      <xdr:nvSpPr>
        <xdr:cNvPr id="3" name="TextBox 3"/>
        <xdr:cNvSpPr txBox="1">
          <a:spLocks noChangeArrowheads="1"/>
        </xdr:cNvSpPr>
      </xdr:nvSpPr>
      <xdr:spPr>
        <a:xfrm>
          <a:off x="228600" y="1028700"/>
          <a:ext cx="7820025" cy="118681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Life Expectancy &amp; Life Tables</a:t>
          </a:r>
          <a:r>
            <a:rPr lang="en-US" cap="none" sz="1000" b="0" i="0" u="none" baseline="0">
              <a:latin typeface="Arial"/>
              <a:ea typeface="Arial"/>
              <a:cs typeface="Arial"/>
            </a:rPr>
            <a:t>
Life expectancy is one of the key measures of the health status of a population and can be defined as:
</a:t>
          </a:r>
          <a:r>
            <a:rPr lang="en-US" cap="none" sz="1000" b="0" i="1" u="none" baseline="0">
              <a:latin typeface="Arial"/>
              <a:ea typeface="Arial"/>
              <a:cs typeface="Arial"/>
            </a:rPr>
            <a:t>‘The average number of years a baby born in a particular area or population can be expected to live if it experiences the current age-specific mortality rates of that particular area or population throughout its life’. </a:t>
          </a:r>
          <a:r>
            <a:rPr lang="en-US" cap="none" sz="1000" b="0" i="0" u="none" baseline="0">
              <a:latin typeface="Arial"/>
              <a:ea typeface="Arial"/>
              <a:cs typeface="Arial"/>
            </a:rPr>
            <a:t>
The calculation of Life Expectancy requires the construction of a Current Life Table - a table of information that breaks down the mortality experience of a population by age. These age-specfic rates are applied to a hypothetical cohort of newborns to calculate their average expected life span, or life expectancy.  Life expectancy at other ages can be calculated in a similar way, e.g. life expectancy at age 65 can be calculated by applying the current age specific mortality rates over the age of 65 to a hypothetical cohort of 65 year olds. The current life table is the most effective way of summarising the mortality experience of a population and can also be used to make statistical inferences and comparison between the mortality experience of different populations. 
The life table may be complete (or unabridged) or abridged. In complete life tables the mortality experience is broken down by individual years of life and occasionally even further, particularly for mortality under 1 year of age.  In abridged life tables the mortality experience is broken down by larger age intervals, usually of 5 years, though with the general exceptional of the first years of life, i.e. ages Under 1, and 1 to 4 years.
</a:t>
          </a:r>
          <a:r>
            <a:rPr lang="en-US" cap="none" sz="1000" b="1" i="0" u="none" baseline="0">
              <a:latin typeface="Arial"/>
              <a:ea typeface="Arial"/>
              <a:cs typeface="Arial"/>
            </a:rPr>
            <a:t>Methodology Used In This Template</a:t>
          </a:r>
          <a:r>
            <a:rPr lang="en-US" cap="none" sz="1000" b="0" i="0" u="none" baseline="0">
              <a:latin typeface="Arial"/>
              <a:ea typeface="Arial"/>
              <a:cs typeface="Arial"/>
            </a:rPr>
            <a:t>
This template is for an abridged life table using 5 year age intervals with a final age interval of 85+. The table has been completed using the methods described by Chiang [1] [2].  This age structure and methodology is used by The Office for National Statistics to produce life expectancies at Health Authority and Local Authority level [3]. 
We have, however, adjusted the method for calculating the variance of the life expectancy estimate to include a term for the variance associated with the final age interval. In the Chiang method the variance of the life expectancy is the weighted sum of the variance of the Probability of Survival across all the age intervals. For the final age interval the probability of survival is, by definition, zero and has zero variance. However, Silcocks et al argue [4] that in the case of the final age interval the life expectancy is dependent not on the Probability of Survival but on the mean length of survival (1/</a:t>
          </a:r>
          <a:r>
            <a:rPr lang="en-US" cap="none" sz="1000" b="0" i="1" u="none" baseline="0">
              <a:latin typeface="Arial"/>
              <a:ea typeface="Arial"/>
              <a:cs typeface="Arial"/>
            </a:rPr>
            <a:t>Mω</a:t>
          </a:r>
          <a:r>
            <a:rPr lang="en-US" cap="none" sz="1000" b="0" i="0" u="none" baseline="0">
              <a:latin typeface="Arial"/>
              <a:ea typeface="Arial"/>
              <a:cs typeface="Arial"/>
            </a:rPr>
            <a:t>). Therefore the variance associated with the final age interval is the weighted variance of the age-specific mortality rate </a:t>
          </a:r>
          <a:r>
            <a:rPr lang="en-US" cap="none" sz="1000" b="0" i="1" u="none" baseline="0">
              <a:latin typeface="Arial"/>
              <a:ea typeface="Arial"/>
              <a:cs typeface="Arial"/>
            </a:rPr>
            <a:t>Mω. </a:t>
          </a:r>
          <a:r>
            <a:rPr lang="en-US" cap="none" sz="1000" b="0" i="0" u="none" baseline="0">
              <a:latin typeface="Arial"/>
              <a:ea typeface="Arial"/>
              <a:cs typeface="Arial"/>
            </a:rPr>
            <a:t>
</a:t>
          </a:r>
          <a:r>
            <a:rPr lang="en-US" cap="none" sz="1000" b="1" i="0" u="none" baseline="0">
              <a:latin typeface="Arial"/>
              <a:ea typeface="Arial"/>
              <a:cs typeface="Arial"/>
            </a:rPr>
            <a:t>'Standard' Area
</a:t>
          </a:r>
          <a:r>
            <a:rPr lang="en-US" cap="none" sz="1000" b="0" i="0" u="none" baseline="0">
              <a:latin typeface="Arial"/>
              <a:ea typeface="Arial"/>
              <a:cs typeface="Arial"/>
            </a:rPr>
            <a:t>If life expectancy is being calculated for a small population problems may occur if for a given age interval there is zero population years at risk. Effectively information for this age interval is missing. In such cases the corresponding age specific rate of the 'standard' area is used as a substitute. A substitution is also made should zero deaths be observed in the final age interval. If no substitution is made, the death rate (</a:t>
          </a:r>
          <a:r>
            <a:rPr lang="en-US" cap="none" sz="1000" b="0" i="1" u="none" baseline="0">
              <a:latin typeface="Arial"/>
              <a:ea typeface="Arial"/>
              <a:cs typeface="Arial"/>
            </a:rPr>
            <a:t>Mω</a:t>
          </a:r>
          <a:r>
            <a:rPr lang="en-US" cap="none" sz="1000" b="0" i="0" u="none" baseline="0">
              <a:latin typeface="Arial"/>
              <a:ea typeface="Arial"/>
              <a:cs typeface="Arial"/>
            </a:rPr>
            <a:t>) is zero and the members of the hypothetical cohort who survive to the start of the final age interval then have an infinite mean length of survival (1/</a:t>
          </a:r>
          <a:r>
            <a:rPr lang="en-US" cap="none" sz="1000" b="0" i="1" u="none" baseline="0">
              <a:latin typeface="Arial"/>
              <a:ea typeface="Arial"/>
              <a:cs typeface="Arial"/>
            </a:rPr>
            <a:t>Mω</a:t>
          </a:r>
          <a:r>
            <a:rPr lang="en-US" cap="none" sz="1000" b="0" i="0" u="none" baseline="0">
              <a:latin typeface="Arial"/>
              <a:ea typeface="Arial"/>
              <a:cs typeface="Arial"/>
            </a:rPr>
            <a:t>), giving an infinite life expectancy. In practice both of these substitutions are extremely unlikely to occur, as such they have been include in those parts of this template used for calculating the life expectancies of multiple areas but have not ben included in the template Life Table for a single area.
It is suggested that the 'standard' should be the regional or national area in which the subject population is based. 
</a:t>
          </a:r>
          <a:r>
            <a:rPr lang="en-US" cap="none" sz="1000" b="1" i="0" u="none" baseline="0">
              <a:latin typeface="Arial"/>
              <a:ea typeface="Arial"/>
              <a:cs typeface="Arial"/>
            </a:rPr>
            <a:t>Further information on methodology
</a:t>
          </a:r>
          <a:r>
            <a:rPr lang="en-US" cap="none" sz="1000" b="0" i="0" u="none" baseline="0">
              <a:latin typeface="Arial"/>
              <a:ea typeface="Arial"/>
              <a:cs typeface="Arial"/>
            </a:rPr>
            <a:t>The methodology used in this spreadsheet, along with the findings from our investigation into the available options for life expectancy calculation for small areas, have been described in full in the paper:
</a:t>
          </a:r>
          <a:r>
            <a:rPr lang="en-US" cap="none" sz="1000" b="1" i="1" u="none" baseline="0">
              <a:latin typeface="Arial"/>
              <a:ea typeface="Arial"/>
              <a:cs typeface="Arial"/>
            </a:rPr>
            <a:t>
Eayres DP, Williams ES, Evaluation of methodologies for small area life expectancy estimation
J Epidemiol Community Health 2004;58:243-249 </a:t>
          </a:r>
          <a:r>
            <a:rPr lang="en-US" cap="none" sz="1000" b="0" i="0" u="none" baseline="0">
              <a:latin typeface="Arial"/>
              <a:ea typeface="Arial"/>
              <a:cs typeface="Arial"/>
            </a:rPr>
            <a:t>
</a:t>
          </a:r>
          <a:r>
            <a:rPr lang="en-US" cap="none" sz="1000" b="1" i="0" u="none" baseline="0">
              <a:latin typeface="Arial"/>
              <a:ea typeface="Arial"/>
              <a:cs typeface="Arial"/>
            </a:rPr>
            <a:t>References:
</a:t>
          </a:r>
          <a:r>
            <a:rPr lang="en-US" cap="none" sz="1000" b="0" i="0" u="none" baseline="0">
              <a:latin typeface="Arial"/>
              <a:ea typeface="Arial"/>
              <a:cs typeface="Arial"/>
            </a:rPr>
            <a:t>[1] Chiang CL. The Life Table and its Construction. In: </a:t>
          </a:r>
          <a:r>
            <a:rPr lang="en-US" cap="none" sz="1000" b="0" i="1" u="none" baseline="0">
              <a:latin typeface="Arial"/>
              <a:ea typeface="Arial"/>
              <a:cs typeface="Arial"/>
            </a:rPr>
            <a:t>Introduction to Stochastic Processes in Bioststatistics</a:t>
          </a:r>
          <a:r>
            <a:rPr lang="en-US" cap="none" sz="1000" b="0" i="0" u="none" baseline="0">
              <a:latin typeface="Arial"/>
              <a:ea typeface="Arial"/>
              <a:cs typeface="Arial"/>
            </a:rPr>
            <a:t>. New York, John Wiley &amp; Sons, 1968: 189-214.
[2] Newell C. </a:t>
          </a:r>
          <a:r>
            <a:rPr lang="en-US" cap="none" sz="1000" b="0" i="1" u="none" baseline="0">
              <a:latin typeface="Arial"/>
              <a:ea typeface="Arial"/>
              <a:cs typeface="Arial"/>
            </a:rPr>
            <a:t>Methods and Models in Demography</a:t>
          </a:r>
          <a:r>
            <a:rPr lang="en-US" cap="none" sz="1000" b="0" i="0" u="none" baseline="0">
              <a:latin typeface="Arial"/>
              <a:ea typeface="Arial"/>
              <a:cs typeface="Arial"/>
            </a:rPr>
            <a:t>. Chichester, John Wiley &amp; Sons, 1994: 63-81
[3] Office for National Statistics Report. Life expectancy at birth by health and local authorities in the United Kingdom, 1998 to 2000 (3 year aggregate figures.) </a:t>
          </a:r>
          <a:r>
            <a:rPr lang="en-US" cap="none" sz="1000" b="0" i="1" u="none" baseline="0">
              <a:latin typeface="Arial"/>
              <a:ea typeface="Arial"/>
              <a:cs typeface="Arial"/>
            </a:rPr>
            <a:t>Health Statistics Quarterly 2002</a:t>
          </a:r>
          <a:r>
            <a:rPr lang="en-US" cap="none" sz="1000" b="0" i="0" u="none" baseline="0">
              <a:latin typeface="Arial"/>
              <a:ea typeface="Arial"/>
              <a:cs typeface="Arial"/>
            </a:rPr>
            <a:t>; 13: 83-90
[4] Silcocks PBS, Jenner DA, Reza R.  Life expectancy as a summary of mortality in a population: statistical considerations and suitability for use by health authorities. </a:t>
          </a:r>
          <a:r>
            <a:rPr lang="en-US" cap="none" sz="1000" b="0" i="1" u="none" baseline="0">
              <a:latin typeface="Arial"/>
              <a:ea typeface="Arial"/>
              <a:cs typeface="Arial"/>
            </a:rPr>
            <a:t> J Epidemiol Community Health 2001</a:t>
          </a:r>
          <a:r>
            <a:rPr lang="en-US" cap="none" sz="1000" b="0" i="0" u="none" baseline="0">
              <a:latin typeface="Arial"/>
              <a:ea typeface="Arial"/>
              <a:cs typeface="Arial"/>
            </a:rPr>
            <a:t>; 55: 38-43
</a:t>
          </a:r>
          <a:r>
            <a:rPr lang="en-US" cap="none" sz="1000" b="1" i="0" u="none" baseline="0">
              <a:latin typeface="Arial"/>
              <a:ea typeface="Arial"/>
              <a:cs typeface="Arial"/>
            </a:rPr>
            <a:t>Contact:</a:t>
          </a:r>
          <a:r>
            <a:rPr lang="en-US" cap="none" sz="1000" b="0" i="0" u="none" baseline="0">
              <a:latin typeface="Arial"/>
              <a:ea typeface="Arial"/>
              <a:cs typeface="Arial"/>
            </a:rPr>
            <a:t>
Daniel Eayres
National Centre for Health Outcomes Development
London School of Hygiene &amp; Tropical Medicine
99 Gower St
London
WC1
E-mail: daniel.eayres@lshtm.ac.uk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1304925</xdr:colOff>
      <xdr:row>1</xdr:row>
      <xdr:rowOff>0</xdr:rowOff>
    </xdr:to>
    <xdr:pic>
      <xdr:nvPicPr>
        <xdr:cNvPr id="1" name="Picture 9"/>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1323975</xdr:colOff>
      <xdr:row>0</xdr:row>
      <xdr:rowOff>0</xdr:rowOff>
    </xdr:from>
    <xdr:to>
      <xdr:col>10</xdr:col>
      <xdr:colOff>104775</xdr:colOff>
      <xdr:row>1</xdr:row>
      <xdr:rowOff>0</xdr:rowOff>
    </xdr:to>
    <xdr:sp>
      <xdr:nvSpPr>
        <xdr:cNvPr id="2" name="TextBox 10"/>
        <xdr:cNvSpPr txBox="1">
          <a:spLocks noChangeArrowheads="1"/>
        </xdr:cNvSpPr>
      </xdr:nvSpPr>
      <xdr:spPr>
        <a:xfrm>
          <a:off x="1857375" y="0"/>
          <a:ext cx="3724275"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POPULATION-YEARS-AT-RISK</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1447800</xdr:colOff>
      <xdr:row>1</xdr:row>
      <xdr:rowOff>0</xdr:rowOff>
    </xdr:to>
    <xdr:pic>
      <xdr:nvPicPr>
        <xdr:cNvPr id="1" name="Picture 1"/>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3</xdr:col>
      <xdr:colOff>342900</xdr:colOff>
      <xdr:row>0</xdr:row>
      <xdr:rowOff>0</xdr:rowOff>
    </xdr:from>
    <xdr:to>
      <xdr:col>9</xdr:col>
      <xdr:colOff>409575</xdr:colOff>
      <xdr:row>0</xdr:row>
      <xdr:rowOff>609600</xdr:rowOff>
    </xdr:to>
    <xdr:sp>
      <xdr:nvSpPr>
        <xdr:cNvPr id="2" name="TextBox 2"/>
        <xdr:cNvSpPr txBox="1">
          <a:spLocks noChangeArrowheads="1"/>
        </xdr:cNvSpPr>
      </xdr:nvSpPr>
      <xdr:spPr>
        <a:xfrm>
          <a:off x="3181350" y="0"/>
          <a:ext cx="3724275" cy="609600"/>
        </a:xfrm>
        <a:prstGeom prst="rect">
          <a:avLst/>
        </a:prstGeom>
        <a:solidFill>
          <a:srgbClr val="000080"/>
        </a:solidFill>
        <a:ln w="9525" cmpd="sng">
          <a:noFill/>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INSTRUCTIONS</a:t>
          </a:r>
        </a:p>
      </xdr:txBody>
    </xdr:sp>
    <xdr:clientData/>
  </xdr:twoCellAnchor>
  <xdr:twoCellAnchor>
    <xdr:from>
      <xdr:col>3</xdr:col>
      <xdr:colOff>0</xdr:colOff>
      <xdr:row>2</xdr:row>
      <xdr:rowOff>9525</xdr:rowOff>
    </xdr:from>
    <xdr:to>
      <xdr:col>13</xdr:col>
      <xdr:colOff>542925</xdr:colOff>
      <xdr:row>29</xdr:row>
      <xdr:rowOff>19050</xdr:rowOff>
    </xdr:to>
    <xdr:sp>
      <xdr:nvSpPr>
        <xdr:cNvPr id="3" name="TextBox 3"/>
        <xdr:cNvSpPr txBox="1">
          <a:spLocks noChangeArrowheads="1"/>
        </xdr:cNvSpPr>
      </xdr:nvSpPr>
      <xdr:spPr>
        <a:xfrm>
          <a:off x="2838450" y="790575"/>
          <a:ext cx="6638925" cy="4381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This file contains two templates for calculating life expectancy:
The first consists of one worksheet and demonstrates a life table for a single area </a:t>
          </a:r>
          <a:r>
            <a:rPr lang="en-US" cap="none" sz="1000" b="0" i="1" u="none" baseline="0">
              <a:latin typeface="Arial"/>
              <a:ea typeface="Arial"/>
              <a:cs typeface="Arial"/>
            </a:rPr>
            <a:t>(Life Table - Single Area)</a:t>
          </a:r>
          <a:r>
            <a:rPr lang="en-US" cap="none" sz="1000" b="0" i="0" u="none" baseline="0">
              <a:latin typeface="Arial"/>
              <a:ea typeface="Arial"/>
              <a:cs typeface="Arial"/>
            </a:rPr>
            <a:t>. The second consists of multiple worksheets which apply the life table methodology to producing life expectancies for multiple areas </a:t>
          </a:r>
          <a:r>
            <a:rPr lang="en-US" cap="none" sz="1000" b="0" i="1" u="none" baseline="0">
              <a:latin typeface="Arial"/>
              <a:ea typeface="Arial"/>
              <a:cs typeface="Arial"/>
            </a:rPr>
            <a:t>(Life Table - Multiple Areas)</a:t>
          </a:r>
          <a:r>
            <a:rPr lang="en-US" cap="none" sz="1000" b="0" i="0" u="none" baseline="0">
              <a:latin typeface="Arial"/>
              <a:ea typeface="Arial"/>
              <a:cs typeface="Arial"/>
            </a:rPr>
            <a:t>.
Use the links on the left to jump to each worksheet and follow the instructions to add your own data to the areas shaded in light blue on sheets 'Deaths' and 'Pops' for multiple areas and to the 'LifeTable' sheet for calculation of a single area.
The final life expectancy figures produced using the multiple areas template can be found on the sheet 'Summary'. On this sheet it is possible to select life expectancy figures either at birth, or at different age intervals.
</a:t>
          </a:r>
          <a:r>
            <a:rPr lang="en-US" cap="none" sz="1000" b="1" i="0" u="none" baseline="0">
              <a:latin typeface="Arial"/>
              <a:ea typeface="Arial"/>
              <a:cs typeface="Arial"/>
            </a:rPr>
            <a:t>Notes: 
</a:t>
          </a:r>
          <a:r>
            <a:rPr lang="en-US" cap="none" sz="1000" b="0" i="0" u="none" baseline="0">
              <a:latin typeface="Arial"/>
              <a:ea typeface="Arial"/>
              <a:cs typeface="Arial"/>
            </a:rPr>
            <a:t>The calculator will automatially prompt the user to insert additional rows to enable figures to be calculated for multiple small areas. This will occur whenever the spreadsheet is opened with macros enabled and with only one small area row.
This process can be bypassed by disabling macros on opening the spreadsheet, and will not occur for spreadsheets which have been saved with more than one small area row.
It is possible to insert small areas manually - select all 17 sheets from 'Deaths' to 'Summary', copy the entire row 15 and paste it down to rows 16 onwards to provide the neccesary number of rows. </a:t>
          </a:r>
          <a:r>
            <a:rPr lang="en-US" cap="none" sz="1000" b="1" i="0" u="none" baseline="0">
              <a:latin typeface="Arial"/>
              <a:ea typeface="Arial"/>
              <a:cs typeface="Arial"/>
            </a:rPr>
            <a:t>
Making changes to cells other then those where data must be entered (marked in light blue), could result in errors in the figures produced.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95250</xdr:colOff>
      <xdr:row>1</xdr:row>
      <xdr:rowOff>0</xdr:rowOff>
    </xdr:to>
    <xdr:pic>
      <xdr:nvPicPr>
        <xdr:cNvPr id="1" name="Picture 6"/>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2</xdr:col>
      <xdr:colOff>114300</xdr:colOff>
      <xdr:row>0</xdr:row>
      <xdr:rowOff>0</xdr:rowOff>
    </xdr:from>
    <xdr:to>
      <xdr:col>11</xdr:col>
      <xdr:colOff>333375</xdr:colOff>
      <xdr:row>0</xdr:row>
      <xdr:rowOff>609600</xdr:rowOff>
    </xdr:to>
    <xdr:sp>
      <xdr:nvSpPr>
        <xdr:cNvPr id="2" name="TextBox 7"/>
        <xdr:cNvSpPr txBox="1">
          <a:spLocks noChangeArrowheads="1"/>
        </xdr:cNvSpPr>
      </xdr:nvSpPr>
      <xdr:spPr>
        <a:xfrm>
          <a:off x="1857375" y="0"/>
          <a:ext cx="3724275"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AGE SPECIFIC DEATHS RATES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2</xdr:col>
      <xdr:colOff>104775</xdr:colOff>
      <xdr:row>0</xdr:row>
      <xdr:rowOff>0</xdr:rowOff>
    </xdr:from>
    <xdr:to>
      <xdr:col>12</xdr:col>
      <xdr:colOff>219075</xdr:colOff>
      <xdr:row>1</xdr:row>
      <xdr:rowOff>0</xdr:rowOff>
    </xdr:to>
    <xdr:sp>
      <xdr:nvSpPr>
        <xdr:cNvPr id="2" name="TextBox 3"/>
        <xdr:cNvSpPr txBox="1">
          <a:spLocks noChangeArrowheads="1"/>
        </xdr:cNvSpPr>
      </xdr:nvSpPr>
      <xdr:spPr>
        <a:xfrm>
          <a:off x="1857375" y="0"/>
          <a:ext cx="3724275"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AGE INTERVAL WIDTH</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14</xdr:col>
      <xdr:colOff>0</xdr:colOff>
      <xdr:row>0</xdr:row>
      <xdr:rowOff>609600</xdr:rowOff>
    </xdr:to>
    <xdr:sp>
      <xdr:nvSpPr>
        <xdr:cNvPr id="2" name="TextBox 3"/>
        <xdr:cNvSpPr txBox="1">
          <a:spLocks noChangeArrowheads="1"/>
        </xdr:cNvSpPr>
      </xdr:nvSpPr>
      <xdr:spPr>
        <a:xfrm>
          <a:off x="1857375" y="0"/>
          <a:ext cx="4829175"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FRACTION OF LAST AGE INTERVAL OF LIFE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1371600</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1390650</xdr:colOff>
      <xdr:row>0</xdr:row>
      <xdr:rowOff>0</xdr:rowOff>
    </xdr:from>
    <xdr:to>
      <xdr:col>15</xdr:col>
      <xdr:colOff>19050</xdr:colOff>
      <xdr:row>0</xdr:row>
      <xdr:rowOff>609600</xdr:rowOff>
    </xdr:to>
    <xdr:sp>
      <xdr:nvSpPr>
        <xdr:cNvPr id="2" name="TextBox 3"/>
        <xdr:cNvSpPr txBox="1">
          <a:spLocks noChangeArrowheads="1"/>
        </xdr:cNvSpPr>
      </xdr:nvSpPr>
      <xdr:spPr>
        <a:xfrm>
          <a:off x="1857375" y="0"/>
          <a:ext cx="5181600" cy="609600"/>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PROBABILITY OF DYING DURING THE AGE INTERVAL</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16</xdr:col>
      <xdr:colOff>9525</xdr:colOff>
      <xdr:row>0</xdr:row>
      <xdr:rowOff>600075</xdr:rowOff>
    </xdr:to>
    <xdr:sp>
      <xdr:nvSpPr>
        <xdr:cNvPr id="2" name="TextBox 3"/>
        <xdr:cNvSpPr txBox="1">
          <a:spLocks noChangeArrowheads="1"/>
        </xdr:cNvSpPr>
      </xdr:nvSpPr>
      <xdr:spPr>
        <a:xfrm>
          <a:off x="1857375" y="0"/>
          <a:ext cx="5467350" cy="60007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PROBABILITY OF SURVING THE AGE INTERVAL</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16</xdr:col>
      <xdr:colOff>0</xdr:colOff>
      <xdr:row>0</xdr:row>
      <xdr:rowOff>600075</xdr:rowOff>
    </xdr:to>
    <xdr:sp>
      <xdr:nvSpPr>
        <xdr:cNvPr id="2" name="TextBox 3"/>
        <xdr:cNvSpPr txBox="1">
          <a:spLocks noChangeArrowheads="1"/>
        </xdr:cNvSpPr>
      </xdr:nvSpPr>
      <xdr:spPr>
        <a:xfrm>
          <a:off x="1857375" y="0"/>
          <a:ext cx="6667500" cy="60007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HYPOTHETICAL COHORT ALIVE AT THE START OF THE AGE INTERVAL</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1228725</xdr:colOff>
      <xdr:row>1</xdr:row>
      <xdr:rowOff>0</xdr:rowOff>
    </xdr:to>
    <xdr:pic>
      <xdr:nvPicPr>
        <xdr:cNvPr id="1" name="Picture 2"/>
        <xdr:cNvPicPr preferRelativeResize="1">
          <a:picLocks noChangeAspect="1"/>
        </xdr:cNvPicPr>
      </xdr:nvPicPr>
      <xdr:blipFill>
        <a:blip r:embed="rId1"/>
        <a:stretch>
          <a:fillRect/>
        </a:stretch>
      </xdr:blipFill>
      <xdr:spPr>
        <a:xfrm>
          <a:off x="0" y="0"/>
          <a:ext cx="1838325" cy="619125"/>
        </a:xfrm>
        <a:prstGeom prst="rect">
          <a:avLst/>
        </a:prstGeom>
        <a:noFill/>
        <a:ln w="9525" cmpd="sng">
          <a:noFill/>
        </a:ln>
      </xdr:spPr>
    </xdr:pic>
    <xdr:clientData/>
  </xdr:twoCellAnchor>
  <xdr:twoCellAnchor>
    <xdr:from>
      <xdr:col>1</xdr:col>
      <xdr:colOff>1247775</xdr:colOff>
      <xdr:row>0</xdr:row>
      <xdr:rowOff>0</xdr:rowOff>
    </xdr:from>
    <xdr:to>
      <xdr:col>19</xdr:col>
      <xdr:colOff>428625</xdr:colOff>
      <xdr:row>1</xdr:row>
      <xdr:rowOff>0</xdr:rowOff>
    </xdr:to>
    <xdr:sp>
      <xdr:nvSpPr>
        <xdr:cNvPr id="2" name="TextBox 3"/>
        <xdr:cNvSpPr txBox="1">
          <a:spLocks noChangeArrowheads="1"/>
        </xdr:cNvSpPr>
      </xdr:nvSpPr>
      <xdr:spPr>
        <a:xfrm>
          <a:off x="1857375" y="0"/>
          <a:ext cx="6896100" cy="619125"/>
        </a:xfrm>
        <a:prstGeom prst="rect">
          <a:avLst/>
        </a:prstGeom>
        <a:solidFill>
          <a:srgbClr val="000080"/>
        </a:solidFill>
        <a:ln w="9525" cmpd="sng">
          <a:solidFill>
            <a:srgbClr val="000080"/>
          </a:solidFill>
          <a:headEnd type="none"/>
          <a:tailEnd type="none"/>
        </a:ln>
      </xdr:spPr>
      <xdr:txBody>
        <a:bodyPr vertOverflow="clip" wrap="square" anchor="ctr"/>
        <a:p>
          <a:pPr algn="l">
            <a:defRPr/>
          </a:pPr>
          <a:r>
            <a:rPr lang="en-US" cap="none" sz="1400" b="1" i="1" u="none" baseline="0">
              <a:solidFill>
                <a:srgbClr val="00FFFF"/>
              </a:solidFill>
              <a:latin typeface="Arial"/>
              <a:ea typeface="Arial"/>
              <a:cs typeface="Arial"/>
            </a:rPr>
            <a:t>LIFE EXPECTANCY TEMPLATE
HYPOTHETICAL COHORT DYING DURING THE AGE INTERVAL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drawing" Target="../drawings/drawing17.xml" /><Relationship Id="rId3" Type="http://schemas.openxmlformats.org/officeDocument/2006/relationships/printerSettings" Target="../printerSettings/printerSettings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drawing" Target="../drawings/drawing18.xml" /><Relationship Id="rId4" Type="http://schemas.openxmlformats.org/officeDocument/2006/relationships/printerSettings" Target="../printerSettings/printerSettings4.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4"/>
  <dimension ref="A1:W15"/>
  <sheetViews>
    <sheetView workbookViewId="0" topLeftCell="A1">
      <selection activeCell="A2" sqref="A2"/>
    </sheetView>
  </sheetViews>
  <sheetFormatPr defaultColWidth="9.140625" defaultRowHeight="12.75"/>
  <cols>
    <col min="1" max="1" width="8.140625" style="0" customWidth="1"/>
    <col min="2" max="2" width="20.140625" style="0" bestFit="1" customWidth="1"/>
    <col min="3" max="3" width="8.140625" style="0" bestFit="1" customWidth="1"/>
    <col min="4" max="5" width="3.7109375" style="0" bestFit="1" customWidth="1"/>
    <col min="6" max="20" width="5.7109375" style="0" bestFit="1" customWidth="1"/>
    <col min="21" max="21" width="5.57421875" style="0" bestFit="1" customWidth="1"/>
    <col min="22" max="22" width="8.57421875" style="0" bestFit="1" customWidth="1"/>
  </cols>
  <sheetData>
    <row r="1" s="80" customFormat="1" ht="48.75" customHeight="1">
      <c r="C1" s="81"/>
    </row>
    <row r="2" s="82" customFormat="1" ht="14.25" customHeight="1">
      <c r="C2" s="83"/>
    </row>
    <row r="3" s="94" customFormat="1" ht="15.75">
      <c r="A3" s="93" t="s">
        <v>5</v>
      </c>
    </row>
    <row r="4" s="97" customFormat="1" ht="18.75">
      <c r="A4" s="96" t="s">
        <v>99</v>
      </c>
    </row>
    <row r="5" ht="15">
      <c r="A5" s="18"/>
    </row>
    <row r="6" spans="1:3" ht="12.75">
      <c r="A6" s="104" t="s">
        <v>115</v>
      </c>
      <c r="C6" s="120" t="s">
        <v>132</v>
      </c>
    </row>
    <row r="7" spans="1:3" ht="12.75">
      <c r="A7" s="104" t="s">
        <v>116</v>
      </c>
      <c r="C7" s="120" t="s">
        <v>134</v>
      </c>
    </row>
    <row r="8" spans="1:3" ht="15">
      <c r="A8" s="18"/>
      <c r="C8" s="120" t="s">
        <v>137</v>
      </c>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s="12" t="s">
        <v>68</v>
      </c>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s="13" t="s">
        <v>69</v>
      </c>
    </row>
    <row r="12" spans="1:2" ht="12.75">
      <c r="A12" s="28"/>
      <c r="B12" s="28"/>
    </row>
    <row r="13" spans="1:23" ht="12.75">
      <c r="A13" s="111" t="s">
        <v>129</v>
      </c>
      <c r="B13" s="111" t="s">
        <v>70</v>
      </c>
      <c r="C13" s="113">
        <f>SUM(C15:C65536)</f>
        <v>0</v>
      </c>
      <c r="D13" s="113">
        <f>SUM(D15:D65536)</f>
        <v>0</v>
      </c>
      <c r="E13" s="113">
        <f>SUM(E15:E65536)</f>
        <v>0</v>
      </c>
      <c r="F13" s="113">
        <f>SUM(F15:F65536)</f>
        <v>0</v>
      </c>
      <c r="G13" s="113">
        <f>SUM(G15:G65536)</f>
        <v>0</v>
      </c>
      <c r="H13" s="113">
        <f>SUM(H15:H65536)</f>
        <v>0</v>
      </c>
      <c r="I13" s="113">
        <f>SUM(I15:I65536)</f>
        <v>0</v>
      </c>
      <c r="J13" s="113">
        <f>SUM(J15:J65536)</f>
        <v>0</v>
      </c>
      <c r="K13" s="113">
        <f>SUM(K15:K65536)</f>
        <v>0</v>
      </c>
      <c r="L13" s="113">
        <f>SUM(L15:L65536)</f>
        <v>0</v>
      </c>
      <c r="M13" s="113">
        <f>SUM(M15:M65536)</f>
        <v>0</v>
      </c>
      <c r="N13" s="113">
        <f>SUM(N15:N65536)</f>
        <v>0</v>
      </c>
      <c r="O13" s="113">
        <f>SUM(O15:O65536)</f>
        <v>0</v>
      </c>
      <c r="P13" s="113">
        <f>SUM(P15:P65536)</f>
        <v>0</v>
      </c>
      <c r="Q13" s="113">
        <f>SUM(Q15:Q65536)</f>
        <v>0</v>
      </c>
      <c r="R13" s="113">
        <f>SUM(R15:R65536)</f>
        <v>0</v>
      </c>
      <c r="S13" s="113">
        <f>SUM(S15:S65536)</f>
        <v>0</v>
      </c>
      <c r="T13" s="113">
        <f>SUM(T15:T65536)</f>
        <v>0</v>
      </c>
      <c r="U13" s="113">
        <f>SUM(U15:U65536)</f>
        <v>0</v>
      </c>
      <c r="V13" s="17">
        <f>SUM(C13:U13)</f>
        <v>0</v>
      </c>
      <c r="W13" s="17"/>
    </row>
    <row r="14" spans="1:2" ht="12.75">
      <c r="A14" s="84"/>
      <c r="B14" s="28"/>
    </row>
    <row r="15" spans="1:23" ht="12.75">
      <c r="A15" s="112" t="s">
        <v>129</v>
      </c>
      <c r="B15" s="111" t="s">
        <v>128</v>
      </c>
      <c r="C15" s="113">
        <v>0</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7">
        <f>SUM(C15:U15)</f>
        <v>0</v>
      </c>
      <c r="W15" s="17"/>
    </row>
  </sheetData>
  <mergeCells count="3">
    <mergeCell ref="C10:U10"/>
    <mergeCell ref="A10:A11"/>
    <mergeCell ref="B10:B11"/>
  </mergeCells>
  <hyperlinks>
    <hyperlink ref="A6" location="Instructions!A1" display="Instructions!A1"/>
    <hyperlink ref="A7" location="Notes!A1" display="Notes!A1"/>
  </hyperlinks>
  <printOptions/>
  <pageMargins left="0.75" right="0.75" top="1" bottom="1" header="0.5" footer="0.5"/>
  <pageSetup horizontalDpi="300" verticalDpi="300" orientation="portrait" paperSize="9" r:id="rId4"/>
  <drawing r:id="rId3"/>
  <legacyDrawing r:id="rId2"/>
</worksheet>
</file>

<file path=xl/worksheets/sheet10.xml><?xml version="1.0" encoding="utf-8"?>
<worksheet xmlns="http://schemas.openxmlformats.org/spreadsheetml/2006/main" xmlns:r="http://schemas.openxmlformats.org/officeDocument/2006/relationships">
  <sheetPr codeName="Sheet13"/>
  <dimension ref="A1:V15"/>
  <sheetViews>
    <sheetView workbookViewId="0" topLeftCell="A1">
      <selection activeCell="A2" sqref="A2"/>
    </sheetView>
  </sheetViews>
  <sheetFormatPr defaultColWidth="9.140625" defaultRowHeight="12.75"/>
  <cols>
    <col min="2" max="2" width="23.7109375" style="0" customWidth="1"/>
    <col min="3" max="3" width="8.00390625" style="0" bestFit="1" customWidth="1"/>
    <col min="4" max="21" width="7.57421875" style="0" bestFit="1" customWidth="1"/>
  </cols>
  <sheetData>
    <row r="1" spans="3:22" s="80" customFormat="1" ht="48.75" customHeight="1">
      <c r="C1" s="81"/>
      <c r="V1" s="32"/>
    </row>
    <row r="3" spans="1:22" s="94" customFormat="1" ht="15.75">
      <c r="A3" s="95" t="s">
        <v>9</v>
      </c>
      <c r="V3"/>
    </row>
    <row r="4" spans="1:22" s="97" customFormat="1" ht="18.75">
      <c r="A4" s="98" t="s">
        <v>106</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6" t="e">
        <f>n!C13*(Cohort!D13+(a!C$13*d!C13))</f>
        <v>#DIV/0!</v>
      </c>
      <c r="D13" s="16" t="e">
        <f>n!D13*(Cohort!E13+(a!D$13*d!D13))</f>
        <v>#DIV/0!</v>
      </c>
      <c r="E13" s="16" t="e">
        <f>n!E13*(Cohort!F13+(a!E$13*d!E13))</f>
        <v>#DIV/0!</v>
      </c>
      <c r="F13" s="16" t="e">
        <f>n!F13*(Cohort!G13+(a!F$13*d!F13))</f>
        <v>#DIV/0!</v>
      </c>
      <c r="G13" s="16" t="e">
        <f>n!G13*(Cohort!H13+(a!G$13*d!G13))</f>
        <v>#DIV/0!</v>
      </c>
      <c r="H13" s="16" t="e">
        <f>n!H13*(Cohort!I13+(a!H$13*d!H13))</f>
        <v>#DIV/0!</v>
      </c>
      <c r="I13" s="16" t="e">
        <f>n!I13*(Cohort!J13+(a!I$13*d!I13))</f>
        <v>#DIV/0!</v>
      </c>
      <c r="J13" s="16" t="e">
        <f>n!J13*(Cohort!K13+(a!J$13*d!J13))</f>
        <v>#DIV/0!</v>
      </c>
      <c r="K13" s="16" t="e">
        <f>n!K13*(Cohort!L13+(a!K$13*d!K13))</f>
        <v>#DIV/0!</v>
      </c>
      <c r="L13" s="16" t="e">
        <f>n!L13*(Cohort!M13+(a!L$13*d!L13))</f>
        <v>#DIV/0!</v>
      </c>
      <c r="M13" s="16" t="e">
        <f>n!M13*(Cohort!N13+(a!M$13*d!M13))</f>
        <v>#DIV/0!</v>
      </c>
      <c r="N13" s="16" t="e">
        <f>n!N13*(Cohort!O13+(a!N$13*d!N13))</f>
        <v>#DIV/0!</v>
      </c>
      <c r="O13" s="16" t="e">
        <f>n!O13*(Cohort!P13+(a!O$13*d!O13))</f>
        <v>#DIV/0!</v>
      </c>
      <c r="P13" s="16" t="e">
        <f>n!P13*(Cohort!Q13+(a!P$13*d!P13))</f>
        <v>#DIV/0!</v>
      </c>
      <c r="Q13" s="16" t="e">
        <f>n!Q13*(Cohort!R13+(a!Q$13*d!Q13))</f>
        <v>#DIV/0!</v>
      </c>
      <c r="R13" s="16" t="e">
        <f>n!R13*(Cohort!S13+(a!R$13*d!R13))</f>
        <v>#DIV/0!</v>
      </c>
      <c r="S13" s="16" t="e">
        <f>n!S13*(Cohort!T13+(a!S$13*d!S13))</f>
        <v>#DIV/0!</v>
      </c>
      <c r="T13" s="16" t="e">
        <f>n!T13*(Cohort!U13+(a!T$13*d!T13))</f>
        <v>#DIV/0!</v>
      </c>
      <c r="U13" s="107" t="e">
        <f>Cohort!U13/M!U13</f>
        <v>#DIV/0!</v>
      </c>
    </row>
    <row r="14" ht="12.75">
      <c r="U14" s="16"/>
    </row>
    <row r="15" spans="1:21" ht="12.75">
      <c r="A15" t="str">
        <f>Deaths!A15</f>
        <v>Code</v>
      </c>
      <c r="B15" s="15" t="str">
        <f>Deaths!B15</f>
        <v>Small area</v>
      </c>
      <c r="C15" s="16" t="e">
        <f>n!C15*(Cohort!D15+(a!C$13*d!C15))</f>
        <v>#DIV/0!</v>
      </c>
      <c r="D15" s="16" t="e">
        <f>n!D15*(Cohort!E15+(a!D$13*d!D15))</f>
        <v>#DIV/0!</v>
      </c>
      <c r="E15" s="16" t="e">
        <f>n!E15*(Cohort!F15+(a!E$13*d!E15))</f>
        <v>#DIV/0!</v>
      </c>
      <c r="F15" s="16" t="e">
        <f>n!F15*(Cohort!G15+(a!F$13*d!F15))</f>
        <v>#DIV/0!</v>
      </c>
      <c r="G15" s="16" t="e">
        <f>n!G15*(Cohort!H15+(a!G$13*d!G15))</f>
        <v>#DIV/0!</v>
      </c>
      <c r="H15" s="16" t="e">
        <f>n!H15*(Cohort!I15+(a!H$13*d!H15))</f>
        <v>#DIV/0!</v>
      </c>
      <c r="I15" s="16" t="e">
        <f>n!I15*(Cohort!J15+(a!I$13*d!I15))</f>
        <v>#DIV/0!</v>
      </c>
      <c r="J15" s="16" t="e">
        <f>n!J15*(Cohort!K15+(a!J$13*d!J15))</f>
        <v>#DIV/0!</v>
      </c>
      <c r="K15" s="16" t="e">
        <f>n!K15*(Cohort!L15+(a!K$13*d!K15))</f>
        <v>#DIV/0!</v>
      </c>
      <c r="L15" s="16" t="e">
        <f>n!L15*(Cohort!M15+(a!L$13*d!L15))</f>
        <v>#DIV/0!</v>
      </c>
      <c r="M15" s="16" t="e">
        <f>n!M15*(Cohort!N15+(a!M$13*d!M15))</f>
        <v>#DIV/0!</v>
      </c>
      <c r="N15" s="16" t="e">
        <f>n!N15*(Cohort!O15+(a!N$13*d!N15))</f>
        <v>#DIV/0!</v>
      </c>
      <c r="O15" s="16" t="e">
        <f>n!O15*(Cohort!P15+(a!O$13*d!O15))</f>
        <v>#DIV/0!</v>
      </c>
      <c r="P15" s="16" t="e">
        <f>n!P15*(Cohort!Q15+(a!P$13*d!P15))</f>
        <v>#DIV/0!</v>
      </c>
      <c r="Q15" s="16" t="e">
        <f>n!Q15*(Cohort!R15+(a!Q$13*d!Q15))</f>
        <v>#DIV/0!</v>
      </c>
      <c r="R15" s="16" t="e">
        <f>n!R15*(Cohort!S15+(a!R$13*d!R15))</f>
        <v>#DIV/0!</v>
      </c>
      <c r="S15" s="16" t="e">
        <f>n!S15*(Cohort!T15+(a!S$13*d!S15))</f>
        <v>#DIV/0!</v>
      </c>
      <c r="T15" s="16" t="e">
        <f>n!T15*(Cohort!U15+(a!T$13*d!T15))</f>
        <v>#DIV/0!</v>
      </c>
      <c r="U15" s="107" t="e">
        <f>Cohort!U15/M!U15</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1.xml><?xml version="1.0" encoding="utf-8"?>
<worksheet xmlns="http://schemas.openxmlformats.org/spreadsheetml/2006/main" xmlns:r="http://schemas.openxmlformats.org/officeDocument/2006/relationships">
  <sheetPr codeName="Sheet14"/>
  <dimension ref="A1:V15"/>
  <sheetViews>
    <sheetView workbookViewId="0" topLeftCell="A1">
      <selection activeCell="A2" sqref="A2"/>
    </sheetView>
  </sheetViews>
  <sheetFormatPr defaultColWidth="9.140625" defaultRowHeight="12.75"/>
  <cols>
    <col min="2" max="2" width="23.00390625" style="0" customWidth="1"/>
  </cols>
  <sheetData>
    <row r="1" spans="3:22" s="80" customFormat="1" ht="48.75" customHeight="1">
      <c r="C1" s="81"/>
      <c r="V1" s="32"/>
    </row>
    <row r="3" spans="1:22" s="94" customFormat="1" ht="15.75">
      <c r="A3" s="95" t="s">
        <v>10</v>
      </c>
      <c r="V3"/>
    </row>
    <row r="4" spans="1:22" s="97" customFormat="1" ht="18.75">
      <c r="A4" s="98" t="s">
        <v>105</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12.7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6" t="e">
        <f>D13+L!C13</f>
        <v>#DIV/0!</v>
      </c>
      <c r="D13" s="16" t="e">
        <f>E13+L!D13</f>
        <v>#DIV/0!</v>
      </c>
      <c r="E13" s="16" t="e">
        <f>F13+L!E13</f>
        <v>#DIV/0!</v>
      </c>
      <c r="F13" s="16" t="e">
        <f>G13+L!F13</f>
        <v>#DIV/0!</v>
      </c>
      <c r="G13" s="16" t="e">
        <f>H13+L!G13</f>
        <v>#DIV/0!</v>
      </c>
      <c r="H13" s="16" t="e">
        <f>I13+L!H13</f>
        <v>#DIV/0!</v>
      </c>
      <c r="I13" s="16" t="e">
        <f>J13+L!I13</f>
        <v>#DIV/0!</v>
      </c>
      <c r="J13" s="16" t="e">
        <f>K13+L!J13</f>
        <v>#DIV/0!</v>
      </c>
      <c r="K13" s="16" t="e">
        <f>L13+L!K13</f>
        <v>#DIV/0!</v>
      </c>
      <c r="L13" s="16" t="e">
        <f>M13+L!L13</f>
        <v>#DIV/0!</v>
      </c>
      <c r="M13" s="16" t="e">
        <f>N13+L!M13</f>
        <v>#DIV/0!</v>
      </c>
      <c r="N13" s="16" t="e">
        <f>O13+L!N13</f>
        <v>#DIV/0!</v>
      </c>
      <c r="O13" s="16" t="e">
        <f>P13+L!O13</f>
        <v>#DIV/0!</v>
      </c>
      <c r="P13" s="16" t="e">
        <f>Q13+L!P13</f>
        <v>#DIV/0!</v>
      </c>
      <c r="Q13" s="16" t="e">
        <f>R13+L!Q13</f>
        <v>#DIV/0!</v>
      </c>
      <c r="R13" s="16" t="e">
        <f>S13+L!R13</f>
        <v>#DIV/0!</v>
      </c>
      <c r="S13" s="16" t="e">
        <f>T13+L!S13</f>
        <v>#DIV/0!</v>
      </c>
      <c r="T13" s="16" t="e">
        <f>U13+L!T13</f>
        <v>#DIV/0!</v>
      </c>
      <c r="U13" s="16" t="e">
        <f>L!U13</f>
        <v>#DIV/0!</v>
      </c>
    </row>
    <row r="15" spans="1:21" ht="12.75">
      <c r="A15" t="str">
        <f>Deaths!A15</f>
        <v>Code</v>
      </c>
      <c r="B15" s="15" t="str">
        <f>Deaths!B15</f>
        <v>Small area</v>
      </c>
      <c r="C15" s="16" t="e">
        <f>D15+L!C15</f>
        <v>#DIV/0!</v>
      </c>
      <c r="D15" s="16" t="e">
        <f>E15+L!D15</f>
        <v>#DIV/0!</v>
      </c>
      <c r="E15" s="16" t="e">
        <f>F15+L!E15</f>
        <v>#DIV/0!</v>
      </c>
      <c r="F15" s="16" t="e">
        <f>G15+L!F15</f>
        <v>#DIV/0!</v>
      </c>
      <c r="G15" s="16" t="e">
        <f>H15+L!G15</f>
        <v>#DIV/0!</v>
      </c>
      <c r="H15" s="16" t="e">
        <f>I15+L!H15</f>
        <v>#DIV/0!</v>
      </c>
      <c r="I15" s="16" t="e">
        <f>J15+L!I15</f>
        <v>#DIV/0!</v>
      </c>
      <c r="J15" s="16" t="e">
        <f>K15+L!J15</f>
        <v>#DIV/0!</v>
      </c>
      <c r="K15" s="16" t="e">
        <f>L15+L!K15</f>
        <v>#DIV/0!</v>
      </c>
      <c r="L15" s="16" t="e">
        <f>M15+L!L15</f>
        <v>#DIV/0!</v>
      </c>
      <c r="M15" s="16" t="e">
        <f>N15+L!M15</f>
        <v>#DIV/0!</v>
      </c>
      <c r="N15" s="16" t="e">
        <f>O15+L!N15</f>
        <v>#DIV/0!</v>
      </c>
      <c r="O15" s="16" t="e">
        <f>P15+L!O15</f>
        <v>#DIV/0!</v>
      </c>
      <c r="P15" s="16" t="e">
        <f>Q15+L!P15</f>
        <v>#DIV/0!</v>
      </c>
      <c r="Q15" s="16" t="e">
        <f>R15+L!Q15</f>
        <v>#DIV/0!</v>
      </c>
      <c r="R15" s="16" t="e">
        <f>S15+L!R15</f>
        <v>#DIV/0!</v>
      </c>
      <c r="S15" s="16" t="e">
        <f>T15+L!S15</f>
        <v>#DIV/0!</v>
      </c>
      <c r="T15" s="16" t="e">
        <f>U15+L!T15</f>
        <v>#DIV/0!</v>
      </c>
      <c r="U15" s="16" t="e">
        <f>L!U15</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2.xml><?xml version="1.0" encoding="utf-8"?>
<worksheet xmlns="http://schemas.openxmlformats.org/spreadsheetml/2006/main" xmlns:r="http://schemas.openxmlformats.org/officeDocument/2006/relationships">
  <sheetPr codeName="Sheet15"/>
  <dimension ref="A1:V15"/>
  <sheetViews>
    <sheetView workbookViewId="0" topLeftCell="A1">
      <selection activeCell="A2" sqref="A2"/>
    </sheetView>
  </sheetViews>
  <sheetFormatPr defaultColWidth="9.140625" defaultRowHeight="12.75"/>
  <cols>
    <col min="2" max="2" width="23.00390625" style="0" customWidth="1"/>
    <col min="3" max="3" width="8.00390625" style="0" bestFit="1" customWidth="1"/>
    <col min="4" max="20" width="5.57421875" style="0" bestFit="1" customWidth="1"/>
    <col min="21" max="21" width="4.57421875" style="0" bestFit="1" customWidth="1"/>
  </cols>
  <sheetData>
    <row r="1" spans="3:22" s="80" customFormat="1" ht="48.75" customHeight="1">
      <c r="C1" s="81"/>
      <c r="V1" s="32"/>
    </row>
    <row r="3" spans="1:22" s="94" customFormat="1" ht="15.75">
      <c r="A3" s="95" t="s">
        <v>120</v>
      </c>
      <c r="V3"/>
    </row>
    <row r="4" spans="1:22" s="97" customFormat="1" ht="18.75">
      <c r="A4" s="98" t="s">
        <v>104</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9" t="e">
        <f>IF(Cohort!C13=0,0,T!C13/Cohort!C13)</f>
        <v>#DIV/0!</v>
      </c>
      <c r="D13" s="19" t="e">
        <f>IF(Cohort!D13=0,0,T!D13/Cohort!D13)</f>
        <v>#DIV/0!</v>
      </c>
      <c r="E13" s="19" t="e">
        <f>IF(Cohort!E13=0,0,T!E13/Cohort!E13)</f>
        <v>#DIV/0!</v>
      </c>
      <c r="F13" s="19" t="e">
        <f>IF(Cohort!F13=0,0,T!F13/Cohort!F13)</f>
        <v>#DIV/0!</v>
      </c>
      <c r="G13" s="19" t="e">
        <f>IF(Cohort!G13=0,0,T!G13/Cohort!G13)</f>
        <v>#DIV/0!</v>
      </c>
      <c r="H13" s="19" t="e">
        <f>IF(Cohort!H13=0,0,T!H13/Cohort!H13)</f>
        <v>#DIV/0!</v>
      </c>
      <c r="I13" s="19" t="e">
        <f>IF(Cohort!I13=0,0,T!I13/Cohort!I13)</f>
        <v>#DIV/0!</v>
      </c>
      <c r="J13" s="19" t="e">
        <f>IF(Cohort!J13=0,0,T!J13/Cohort!J13)</f>
        <v>#DIV/0!</v>
      </c>
      <c r="K13" s="19" t="e">
        <f>IF(Cohort!K13=0,0,T!K13/Cohort!K13)</f>
        <v>#DIV/0!</v>
      </c>
      <c r="L13" s="19" t="e">
        <f>IF(Cohort!L13=0,0,T!L13/Cohort!L13)</f>
        <v>#DIV/0!</v>
      </c>
      <c r="M13" s="19" t="e">
        <f>IF(Cohort!M13=0,0,T!M13/Cohort!M13)</f>
        <v>#DIV/0!</v>
      </c>
      <c r="N13" s="19" t="e">
        <f>IF(Cohort!N13=0,0,T!N13/Cohort!N13)</f>
        <v>#DIV/0!</v>
      </c>
      <c r="O13" s="19" t="e">
        <f>IF(Cohort!O13=0,0,T!O13/Cohort!O13)</f>
        <v>#DIV/0!</v>
      </c>
      <c r="P13" s="19" t="e">
        <f>IF(Cohort!P13=0,0,T!P13/Cohort!P13)</f>
        <v>#DIV/0!</v>
      </c>
      <c r="Q13" s="19" t="e">
        <f>IF(Cohort!Q13=0,0,T!Q13/Cohort!Q13)</f>
        <v>#DIV/0!</v>
      </c>
      <c r="R13" s="19" t="e">
        <f>IF(Cohort!R13=0,0,T!R13/Cohort!R13)</f>
        <v>#DIV/0!</v>
      </c>
      <c r="S13" s="19" t="e">
        <f>IF(Cohort!S13=0,0,T!S13/Cohort!S13)</f>
        <v>#DIV/0!</v>
      </c>
      <c r="T13" s="19" t="e">
        <f>IF(Cohort!T13=0,0,T!T13/Cohort!T13)</f>
        <v>#DIV/0!</v>
      </c>
      <c r="U13" s="19" t="e">
        <f>IF(Cohort!U13=0,0,T!U13/Cohort!U13)</f>
        <v>#DIV/0!</v>
      </c>
    </row>
    <row r="15" spans="1:21" ht="12.75">
      <c r="A15" t="str">
        <f>Deaths!A15</f>
        <v>Code</v>
      </c>
      <c r="B15" s="15" t="str">
        <f>Deaths!B15</f>
        <v>Small area</v>
      </c>
      <c r="C15" s="19" t="e">
        <f>IF(Cohort!C15=0,0,T!C15/Cohort!C15)</f>
        <v>#DIV/0!</v>
      </c>
      <c r="D15" s="19" t="e">
        <f>IF(Cohort!D15=0,0,T!D15/Cohort!D15)</f>
        <v>#DIV/0!</v>
      </c>
      <c r="E15" s="19" t="e">
        <f>IF(Cohort!E15=0,0,T!E15/Cohort!E15)</f>
        <v>#DIV/0!</v>
      </c>
      <c r="F15" s="19" t="e">
        <f>IF(Cohort!F15=0,0,T!F15/Cohort!F15)</f>
        <v>#DIV/0!</v>
      </c>
      <c r="G15" s="19" t="e">
        <f>IF(Cohort!G15=0,0,T!G15/Cohort!G15)</f>
        <v>#DIV/0!</v>
      </c>
      <c r="H15" s="19" t="e">
        <f>IF(Cohort!H15=0,0,T!H15/Cohort!H15)</f>
        <v>#DIV/0!</v>
      </c>
      <c r="I15" s="19" t="e">
        <f>IF(Cohort!I15=0,0,T!I15/Cohort!I15)</f>
        <v>#DIV/0!</v>
      </c>
      <c r="J15" s="19" t="e">
        <f>IF(Cohort!J15=0,0,T!J15/Cohort!J15)</f>
        <v>#DIV/0!</v>
      </c>
      <c r="K15" s="19" t="e">
        <f>IF(Cohort!K15=0,0,T!K15/Cohort!K15)</f>
        <v>#DIV/0!</v>
      </c>
      <c r="L15" s="19" t="e">
        <f>IF(Cohort!L15=0,0,T!L15/Cohort!L15)</f>
        <v>#DIV/0!</v>
      </c>
      <c r="M15" s="19" t="e">
        <f>IF(Cohort!M15=0,0,T!M15/Cohort!M15)</f>
        <v>#DIV/0!</v>
      </c>
      <c r="N15" s="19" t="e">
        <f>IF(Cohort!N15=0,0,T!N15/Cohort!N15)</f>
        <v>#DIV/0!</v>
      </c>
      <c r="O15" s="19" t="e">
        <f>IF(Cohort!O15=0,0,T!O15/Cohort!O15)</f>
        <v>#DIV/0!</v>
      </c>
      <c r="P15" s="19" t="e">
        <f>IF(Cohort!P15=0,0,T!P15/Cohort!P15)</f>
        <v>#DIV/0!</v>
      </c>
      <c r="Q15" s="19" t="e">
        <f>IF(Cohort!Q15=0,0,T!Q15/Cohort!Q15)</f>
        <v>#DIV/0!</v>
      </c>
      <c r="R15" s="19" t="e">
        <f>IF(Cohort!R15=0,0,T!R15/Cohort!R15)</f>
        <v>#DIV/0!</v>
      </c>
      <c r="S15" s="19" t="e">
        <f>IF(Cohort!S15=0,0,T!S15/Cohort!S15)</f>
        <v>#DIV/0!</v>
      </c>
      <c r="T15" s="19" t="e">
        <f>IF(Cohort!T15=0,0,T!T15/Cohort!T15)</f>
        <v>#DIV/0!</v>
      </c>
      <c r="U15" s="19" t="e">
        <f>IF(Cohort!U15=0,0,T!U15/Cohort!U15)</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codeName="Sheet16"/>
  <dimension ref="A1:V15"/>
  <sheetViews>
    <sheetView workbookViewId="0" topLeftCell="A1">
      <selection activeCell="A2" sqref="A2"/>
    </sheetView>
  </sheetViews>
  <sheetFormatPr defaultColWidth="9.140625" defaultRowHeight="12.75"/>
  <cols>
    <col min="2" max="2" width="21.28125" style="0" customWidth="1"/>
    <col min="19" max="19" width="9.57421875" style="0" bestFit="1" customWidth="1"/>
    <col min="20" max="21" width="9.57421875" style="0" customWidth="1"/>
  </cols>
  <sheetData>
    <row r="1" spans="3:22" s="80" customFormat="1" ht="48.75" customHeight="1">
      <c r="C1" s="81"/>
      <c r="V1" s="32"/>
    </row>
    <row r="3" spans="1:22" s="94" customFormat="1" ht="15.75">
      <c r="A3" s="95" t="s">
        <v>12</v>
      </c>
      <c r="V3"/>
    </row>
    <row r="4" spans="1:22" s="97" customFormat="1" ht="21" customHeight="1">
      <c r="A4" s="98" t="s">
        <v>103</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12.7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20">
        <f>IF(OR(Pops!C13=0,Deaths!C13=0),0,(q!C13^2)*p!C13/Deaths!C13)</f>
        <v>0</v>
      </c>
      <c r="D13" s="20">
        <f>IF(OR(Pops!D13=0,Deaths!D13=0),0,(q!D13^2)*p!D13/Deaths!D13)</f>
        <v>0</v>
      </c>
      <c r="E13" s="20">
        <f>IF(OR(Pops!E13=0,Deaths!E13=0),0,(q!E13^2)*p!E13/Deaths!E13)</f>
        <v>0</v>
      </c>
      <c r="F13" s="20">
        <f>IF(OR(Pops!F13=0,Deaths!F13=0),0,(q!F13^2)*p!F13/Deaths!F13)</f>
        <v>0</v>
      </c>
      <c r="G13" s="20">
        <f>IF(OR(Pops!G13=0,Deaths!G13=0),0,(q!G13^2)*p!G13/Deaths!G13)</f>
        <v>0</v>
      </c>
      <c r="H13" s="20">
        <f>IF(OR(Pops!H13=0,Deaths!H13=0),0,(q!H13^2)*p!H13/Deaths!H13)</f>
        <v>0</v>
      </c>
      <c r="I13" s="20">
        <f>IF(OR(Pops!I13=0,Deaths!I13=0),0,(q!I13^2)*p!I13/Deaths!I13)</f>
        <v>0</v>
      </c>
      <c r="J13" s="20">
        <f>IF(OR(Pops!J13=0,Deaths!J13=0),0,(q!J13^2)*p!J13/Deaths!J13)</f>
        <v>0</v>
      </c>
      <c r="K13" s="20">
        <f>IF(OR(Pops!K13=0,Deaths!K13=0),0,(q!K13^2)*p!K13/Deaths!K13)</f>
        <v>0</v>
      </c>
      <c r="L13" s="20">
        <f>IF(OR(Pops!L13=0,Deaths!L13=0),0,(q!L13^2)*p!L13/Deaths!L13)</f>
        <v>0</v>
      </c>
      <c r="M13" s="20">
        <f>IF(OR(Pops!M13=0,Deaths!M13=0),0,(q!M13^2)*p!M13/Deaths!M13)</f>
        <v>0</v>
      </c>
      <c r="N13" s="20">
        <f>IF(OR(Pops!N13=0,Deaths!N13=0),0,(q!N13^2)*p!N13/Deaths!N13)</f>
        <v>0</v>
      </c>
      <c r="O13" s="20">
        <f>IF(OR(Pops!O13=0,Deaths!O13=0),0,(q!O13^2)*p!O13/Deaths!O13)</f>
        <v>0</v>
      </c>
      <c r="P13" s="20">
        <f>IF(OR(Pops!P13=0,Deaths!P13=0),0,(q!P13^2)*p!P13/Deaths!P13)</f>
        <v>0</v>
      </c>
      <c r="Q13" s="20">
        <f>IF(OR(Pops!Q13=0,Deaths!Q13=0),0,(q!Q13^2)*p!Q13/Deaths!Q13)</f>
        <v>0</v>
      </c>
      <c r="R13" s="20">
        <f>IF(OR(Pops!R13=0,Deaths!R13=0),0,(q!R13^2)*p!R13/Deaths!R13)</f>
        <v>0</v>
      </c>
      <c r="S13" s="20">
        <f>IF(OR(Pops!S13=0,Deaths!S13=0),0,(q!S13^2)*p!S13/Deaths!S13)</f>
        <v>0</v>
      </c>
      <c r="T13" s="20">
        <f>IF(OR(Pops!T13=0,Deaths!T13=0),0,(q!T13^2)*p!T13/Deaths!T13)</f>
        <v>0</v>
      </c>
      <c r="U13" s="115">
        <f>IF(Pops!U13=0,0,(M!U13*(1-M!U13)/Pops!U13))</f>
        <v>0</v>
      </c>
    </row>
    <row r="14" spans="3:21" ht="12.75">
      <c r="C14" s="36"/>
      <c r="D14" s="36"/>
      <c r="E14" s="36"/>
      <c r="F14" s="36"/>
      <c r="G14" s="36"/>
      <c r="H14" s="36"/>
      <c r="I14" s="36"/>
      <c r="J14" s="36"/>
      <c r="K14" s="36"/>
      <c r="L14" s="36"/>
      <c r="M14" s="36"/>
      <c r="N14" s="36"/>
      <c r="O14" s="36"/>
      <c r="P14" s="36"/>
      <c r="Q14" s="36"/>
      <c r="R14" s="36"/>
      <c r="S14" s="36"/>
      <c r="T14" s="36"/>
      <c r="U14" s="115"/>
    </row>
    <row r="15" spans="1:21" ht="12.75">
      <c r="A15" t="str">
        <f>Deaths!A15</f>
        <v>Code</v>
      </c>
      <c r="B15" s="15" t="str">
        <f>Deaths!B15</f>
        <v>Small area</v>
      </c>
      <c r="C15" s="20">
        <f>IF(OR(Pops!C15=0,Deaths!C15=0),0,(q!C15^2)*p!C15/Deaths!C15)</f>
        <v>0</v>
      </c>
      <c r="D15" s="20">
        <f>IF(OR(Pops!D15=0,Deaths!D15=0),0,(q!D15^2)*p!D15/Deaths!D15)</f>
        <v>0</v>
      </c>
      <c r="E15" s="20">
        <f>IF(OR(Pops!E15=0,Deaths!E15=0),0,(q!E15^2)*p!E15/Deaths!E15)</f>
        <v>0</v>
      </c>
      <c r="F15" s="20">
        <f>IF(OR(Pops!F15=0,Deaths!F15=0),0,(q!F15^2)*p!F15/Deaths!F15)</f>
        <v>0</v>
      </c>
      <c r="G15" s="20">
        <f>IF(OR(Pops!G15=0,Deaths!G15=0),0,(q!G15^2)*p!G15/Deaths!G15)</f>
        <v>0</v>
      </c>
      <c r="H15" s="20">
        <f>IF(OR(Pops!H15=0,Deaths!H15=0),0,(q!H15^2)*p!H15/Deaths!H15)</f>
        <v>0</v>
      </c>
      <c r="I15" s="20">
        <f>IF(OR(Pops!I15=0,Deaths!I15=0),0,(q!I15^2)*p!I15/Deaths!I15)</f>
        <v>0</v>
      </c>
      <c r="J15" s="20">
        <f>IF(OR(Pops!J15=0,Deaths!J15=0),0,(q!J15^2)*p!J15/Deaths!J15)</f>
        <v>0</v>
      </c>
      <c r="K15" s="20">
        <f>IF(OR(Pops!K15=0,Deaths!K15=0),0,(q!K15^2)*p!K15/Deaths!K15)</f>
        <v>0</v>
      </c>
      <c r="L15" s="20">
        <f>IF(OR(Pops!L15=0,Deaths!L15=0),0,(q!L15^2)*p!L15/Deaths!L15)</f>
        <v>0</v>
      </c>
      <c r="M15" s="20">
        <f>IF(OR(Pops!M15=0,Deaths!M15=0),0,(q!M15^2)*p!M15/Deaths!M15)</f>
        <v>0</v>
      </c>
      <c r="N15" s="20">
        <f>IF(OR(Pops!N15=0,Deaths!N15=0),0,(q!N15^2)*p!N15/Deaths!N15)</f>
        <v>0</v>
      </c>
      <c r="O15" s="20">
        <f>IF(OR(Pops!O15=0,Deaths!O15=0),0,(q!O15^2)*p!O15/Deaths!O15)</f>
        <v>0</v>
      </c>
      <c r="P15" s="20">
        <f>IF(OR(Pops!P15=0,Deaths!P15=0),0,(q!P15^2)*p!P15/Deaths!P15)</f>
        <v>0</v>
      </c>
      <c r="Q15" s="20">
        <f>IF(OR(Pops!Q15=0,Deaths!Q15=0),0,(q!Q15^2)*p!Q15/Deaths!Q15)</f>
        <v>0</v>
      </c>
      <c r="R15" s="20">
        <f>IF(OR(Pops!R15=0,Deaths!R15=0),0,(q!R15^2)*p!R15/Deaths!R15)</f>
        <v>0</v>
      </c>
      <c r="S15" s="20">
        <f>IF(OR(Pops!S15=0,Deaths!S15=0),0,(q!S15^2)*p!S15/Deaths!S15)</f>
        <v>0</v>
      </c>
      <c r="T15" s="20">
        <f>IF(OR(Pops!T15=0,Deaths!T15=0),0,(q!T15^2)*p!T15/Deaths!T15)</f>
        <v>0</v>
      </c>
      <c r="U15" s="115">
        <f>IF(Pops!U15=0,0,(M!U15*(1-M!U15)/Pops!U15))</f>
        <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4.xml><?xml version="1.0" encoding="utf-8"?>
<worksheet xmlns="http://schemas.openxmlformats.org/spreadsheetml/2006/main" xmlns:r="http://schemas.openxmlformats.org/officeDocument/2006/relationships">
  <sheetPr codeName="Sheet17"/>
  <dimension ref="A1:V15"/>
  <sheetViews>
    <sheetView workbookViewId="0" topLeftCell="A1">
      <selection activeCell="A2" sqref="A2"/>
    </sheetView>
  </sheetViews>
  <sheetFormatPr defaultColWidth="9.140625" defaultRowHeight="12.75"/>
  <cols>
    <col min="2" max="2" width="22.57421875" style="0" customWidth="1"/>
    <col min="3" max="3" width="10.140625" style="0" bestFit="1" customWidth="1"/>
    <col min="7" max="7" width="13.7109375" style="0" bestFit="1" customWidth="1"/>
    <col min="11" max="13" width="12.7109375" style="0" bestFit="1" customWidth="1"/>
    <col min="14" max="14" width="10.140625" style="0" bestFit="1" customWidth="1"/>
    <col min="15" max="20" width="12.7109375" style="0" bestFit="1" customWidth="1"/>
    <col min="21" max="21" width="13.7109375" style="0" bestFit="1" customWidth="1"/>
    <col min="22" max="22" width="16.421875" style="0" customWidth="1"/>
  </cols>
  <sheetData>
    <row r="1" spans="3:22" s="80" customFormat="1" ht="48.75" customHeight="1">
      <c r="C1" s="81"/>
      <c r="V1" s="32"/>
    </row>
    <row r="3" spans="1:22" s="94" customFormat="1" ht="15.75">
      <c r="A3" s="95" t="s">
        <v>96</v>
      </c>
      <c r="V3"/>
    </row>
    <row r="4" spans="1:22" s="97" customFormat="1" ht="21" customHeight="1">
      <c r="A4" s="101" t="s">
        <v>102</v>
      </c>
      <c r="V4"/>
    </row>
    <row r="5" spans="1:22" s="97" customFormat="1" ht="12.75" customHeight="1">
      <c r="A5" s="101"/>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12.7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6" t="e">
        <f>(Cohort!C13^2)*((e!D13+((1-a!C$13)*n!C13))^2)*(Sp!C13)</f>
        <v>#DIV/0!</v>
      </c>
      <c r="D13" s="16" t="e">
        <f>(Cohort!D13^2)*((e!E13+((1-a!D$13)*n!D13))^2)*(Sp!D13)</f>
        <v>#DIV/0!</v>
      </c>
      <c r="E13" s="16" t="e">
        <f>(Cohort!E13^2)*((e!F13+((1-a!E$13)*n!E13))^2)*(Sp!E13)</f>
        <v>#DIV/0!</v>
      </c>
      <c r="F13" s="16" t="e">
        <f>(Cohort!F13^2)*((e!G13+((1-a!F$13)*n!F13))^2)*(Sp!F13)</f>
        <v>#DIV/0!</v>
      </c>
      <c r="G13" s="16" t="e">
        <f>(Cohort!G13^2)*((e!H13+((1-a!G$13)*n!G13))^2)*(Sp!G13)</f>
        <v>#DIV/0!</v>
      </c>
      <c r="H13" s="16" t="e">
        <f>(Cohort!H13^2)*((e!I13+((1-a!H$13)*n!H13))^2)*(Sp!H13)</f>
        <v>#DIV/0!</v>
      </c>
      <c r="I13" s="16" t="e">
        <f>(Cohort!I13^2)*((e!J13+((1-a!I$13)*n!I13))^2)*(Sp!I13)</f>
        <v>#DIV/0!</v>
      </c>
      <c r="J13" s="16" t="e">
        <f>(Cohort!J13^2)*((e!K13+((1-a!J$13)*n!J13))^2)*(Sp!J13)</f>
        <v>#DIV/0!</v>
      </c>
      <c r="K13" s="16" t="e">
        <f>(Cohort!K13^2)*((e!L13+((1-a!K$13)*n!K13))^2)*(Sp!K13)</f>
        <v>#DIV/0!</v>
      </c>
      <c r="L13" s="16" t="e">
        <f>(Cohort!L13^2)*((e!M13+((1-a!L$13)*n!L13))^2)*(Sp!L13)</f>
        <v>#DIV/0!</v>
      </c>
      <c r="M13" s="16" t="e">
        <f>(Cohort!M13^2)*((e!N13+((1-a!M$13)*n!M13))^2)*(Sp!M13)</f>
        <v>#DIV/0!</v>
      </c>
      <c r="N13" s="16" t="e">
        <f>(Cohort!N13^2)*((e!O13+((1-a!N$13)*n!N13))^2)*(Sp!N13)</f>
        <v>#DIV/0!</v>
      </c>
      <c r="O13" s="16" t="e">
        <f>(Cohort!O13^2)*((e!P13+((1-a!O$13)*n!O13))^2)*(Sp!O13)</f>
        <v>#DIV/0!</v>
      </c>
      <c r="P13" s="16" t="e">
        <f>(Cohort!P13^2)*((e!Q13+((1-a!P$13)*n!P13))^2)*(Sp!P13)</f>
        <v>#DIV/0!</v>
      </c>
      <c r="Q13" s="16" t="e">
        <f>(Cohort!Q13^2)*((e!R13+((1-a!Q$13)*n!Q13))^2)*(Sp!Q13)</f>
        <v>#DIV/0!</v>
      </c>
      <c r="R13" s="16" t="e">
        <f>(Cohort!R13^2)*((e!S13+((1-a!R$13)*n!R13))^2)*(Sp!R13)</f>
        <v>#DIV/0!</v>
      </c>
      <c r="S13" s="16" t="e">
        <f>(Cohort!S13^2)*((e!T13+((1-a!S$13)*n!S13))^2)*(Sp!S13)</f>
        <v>#DIV/0!</v>
      </c>
      <c r="T13" s="16" t="e">
        <f>(Cohort!T13^2)*((e!U13+((1-a!T$13)*n!T13))^2)*(Sp!T13)</f>
        <v>#DIV/0!</v>
      </c>
      <c r="U13" s="107" t="e">
        <f>(Cohort!U13^2)*(Sp!U13)/(M!U13^4)</f>
        <v>#DIV/0!</v>
      </c>
    </row>
    <row r="14" ht="12.75">
      <c r="U14" s="107"/>
    </row>
    <row r="15" spans="1:21" ht="12.75">
      <c r="A15" t="str">
        <f>Deaths!A15</f>
        <v>Code</v>
      </c>
      <c r="B15" s="15" t="str">
        <f>Deaths!B15</f>
        <v>Small area</v>
      </c>
      <c r="C15" s="16" t="e">
        <f>(Cohort!C15^2)*((e!D15+((1-a!C$13)*n!C15))^2)*(Sp!C15)</f>
        <v>#DIV/0!</v>
      </c>
      <c r="D15" s="16" t="e">
        <f>(Cohort!D15^2)*((e!E15+((1-a!D$13)*n!D15))^2)*(Sp!D15)</f>
        <v>#DIV/0!</v>
      </c>
      <c r="E15" s="16" t="e">
        <f>(Cohort!E15^2)*((e!F15+((1-a!E$13)*n!E15))^2)*(Sp!E15)</f>
        <v>#DIV/0!</v>
      </c>
      <c r="F15" s="16" t="e">
        <f>(Cohort!F15^2)*((e!G15+((1-a!F$13)*n!F15))^2)*(Sp!F15)</f>
        <v>#DIV/0!</v>
      </c>
      <c r="G15" s="16" t="e">
        <f>(Cohort!G15^2)*((e!H15+((1-a!G$13)*n!G15))^2)*(Sp!G15)</f>
        <v>#DIV/0!</v>
      </c>
      <c r="H15" s="16" t="e">
        <f>(Cohort!H15^2)*((e!I15+((1-a!H$13)*n!H15))^2)*(Sp!H15)</f>
        <v>#DIV/0!</v>
      </c>
      <c r="I15" s="16" t="e">
        <f>(Cohort!I15^2)*((e!J15+((1-a!I$13)*n!I15))^2)*(Sp!I15)</f>
        <v>#DIV/0!</v>
      </c>
      <c r="J15" s="16" t="e">
        <f>(Cohort!J15^2)*((e!K15+((1-a!J$13)*n!J15))^2)*(Sp!J15)</f>
        <v>#DIV/0!</v>
      </c>
      <c r="K15" s="16" t="e">
        <f>(Cohort!K15^2)*((e!L15+((1-a!K$13)*n!K15))^2)*(Sp!K15)</f>
        <v>#DIV/0!</v>
      </c>
      <c r="L15" s="16" t="e">
        <f>(Cohort!L15^2)*((e!M15+((1-a!L$13)*n!L15))^2)*(Sp!L15)</f>
        <v>#DIV/0!</v>
      </c>
      <c r="M15" s="16" t="e">
        <f>(Cohort!M15^2)*((e!N15+((1-a!M$13)*n!M15))^2)*(Sp!M15)</f>
        <v>#DIV/0!</v>
      </c>
      <c r="N15" s="16" t="e">
        <f>(Cohort!N15^2)*((e!O15+((1-a!N$13)*n!N15))^2)*(Sp!N15)</f>
        <v>#DIV/0!</v>
      </c>
      <c r="O15" s="16" t="e">
        <f>(Cohort!O15^2)*((e!P15+((1-a!O$13)*n!O15))^2)*(Sp!O15)</f>
        <v>#DIV/0!</v>
      </c>
      <c r="P15" s="16" t="e">
        <f>(Cohort!P15^2)*((e!Q15+((1-a!P$13)*n!P15))^2)*(Sp!P15)</f>
        <v>#DIV/0!</v>
      </c>
      <c r="Q15" s="16" t="e">
        <f>(Cohort!Q15^2)*((e!R15+((1-a!Q$13)*n!Q15))^2)*(Sp!Q15)</f>
        <v>#DIV/0!</v>
      </c>
      <c r="R15" s="16" t="e">
        <f>(Cohort!R15^2)*((e!S15+((1-a!R$13)*n!R15))^2)*(Sp!R15)</f>
        <v>#DIV/0!</v>
      </c>
      <c r="S15" s="16" t="e">
        <f>(Cohort!S15^2)*((e!T15+((1-a!S$13)*n!S15))^2)*(Sp!S15)</f>
        <v>#DIV/0!</v>
      </c>
      <c r="T15" s="16" t="e">
        <f>(Cohort!T15^2)*((e!U15+((1-a!T$13)*n!T15))^2)*(Sp!T15)</f>
        <v>#DIV/0!</v>
      </c>
      <c r="U15" s="107" t="e">
        <f>(Cohort!U15^2)*(Sp!U15)/(M!U15^4)</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5.xml><?xml version="1.0" encoding="utf-8"?>
<worksheet xmlns="http://schemas.openxmlformats.org/spreadsheetml/2006/main" xmlns:r="http://schemas.openxmlformats.org/officeDocument/2006/relationships">
  <sheetPr codeName="Sheet18"/>
  <dimension ref="A1:V15"/>
  <sheetViews>
    <sheetView workbookViewId="0" topLeftCell="A1">
      <selection activeCell="A2" sqref="A2"/>
    </sheetView>
  </sheetViews>
  <sheetFormatPr defaultColWidth="9.140625" defaultRowHeight="12.75"/>
  <cols>
    <col min="2" max="2" width="20.140625" style="0" bestFit="1" customWidth="1"/>
    <col min="3" max="3" width="13.57421875" style="0" customWidth="1"/>
    <col min="4" max="21" width="13.7109375" style="0" bestFit="1" customWidth="1"/>
  </cols>
  <sheetData>
    <row r="1" spans="3:22" s="80" customFormat="1" ht="48.75" customHeight="1">
      <c r="C1" s="81"/>
      <c r="V1" s="32"/>
    </row>
    <row r="3" spans="1:22" s="94" customFormat="1" ht="15.75">
      <c r="A3" s="95" t="s">
        <v>95</v>
      </c>
      <c r="V3"/>
    </row>
    <row r="4" spans="1:22" s="97" customFormat="1" ht="30" customHeight="1">
      <c r="A4" s="98" t="s">
        <v>101</v>
      </c>
      <c r="B4" s="125"/>
      <c r="C4" s="125"/>
      <c r="D4" s="125"/>
      <c r="E4" s="87"/>
      <c r="F4" s="87"/>
      <c r="V4"/>
    </row>
    <row r="5" spans="1:22" s="97" customFormat="1" ht="12.75" customHeight="1">
      <c r="A5" s="98"/>
      <c r="B5" s="87"/>
      <c r="C5" s="87"/>
      <c r="D5" s="87"/>
      <c r="E5" s="87"/>
      <c r="F5" s="87"/>
      <c r="V5"/>
    </row>
    <row r="6" spans="1:22" s="97" customFormat="1" ht="12.75" customHeight="1">
      <c r="A6" s="104" t="s">
        <v>115</v>
      </c>
      <c r="B6" s="87"/>
      <c r="C6" s="87"/>
      <c r="D6" s="87"/>
      <c r="E6" s="87"/>
      <c r="F6" s="87"/>
      <c r="V6"/>
    </row>
    <row r="7" spans="1:22" s="97" customFormat="1" ht="12.75" customHeight="1">
      <c r="A7" s="104" t="s">
        <v>116</v>
      </c>
      <c r="B7" s="87"/>
      <c r="C7" s="87"/>
      <c r="D7" s="87"/>
      <c r="E7" s="87"/>
      <c r="F7" s="87"/>
      <c r="V7"/>
    </row>
    <row r="8" spans="1:6" ht="12.75" customHeight="1">
      <c r="A8" s="21"/>
      <c r="B8" s="126"/>
      <c r="C8" s="126"/>
      <c r="D8" s="126"/>
      <c r="E8" s="68"/>
      <c r="F8" s="68"/>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12.7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6" t="e">
        <f>D13+Se1!C13</f>
        <v>#DIV/0!</v>
      </c>
      <c r="D13" s="16" t="e">
        <f>E13+Se1!D13</f>
        <v>#DIV/0!</v>
      </c>
      <c r="E13" s="16" t="e">
        <f>F13+Se1!E13</f>
        <v>#DIV/0!</v>
      </c>
      <c r="F13" s="16" t="e">
        <f>G13+Se1!F13</f>
        <v>#DIV/0!</v>
      </c>
      <c r="G13" s="16" t="e">
        <f>H13+Se1!G13</f>
        <v>#DIV/0!</v>
      </c>
      <c r="H13" s="16" t="e">
        <f>I13+Se1!H13</f>
        <v>#DIV/0!</v>
      </c>
      <c r="I13" s="16" t="e">
        <f>J13+Se1!I13</f>
        <v>#DIV/0!</v>
      </c>
      <c r="J13" s="16" t="e">
        <f>K13+Se1!J13</f>
        <v>#DIV/0!</v>
      </c>
      <c r="K13" s="16" t="e">
        <f>L13+Se1!K13</f>
        <v>#DIV/0!</v>
      </c>
      <c r="L13" s="16" t="e">
        <f>M13+Se1!L13</f>
        <v>#DIV/0!</v>
      </c>
      <c r="M13" s="16" t="e">
        <f>N13+Se1!M13</f>
        <v>#DIV/0!</v>
      </c>
      <c r="N13" s="16" t="e">
        <f>O13+Se1!N13</f>
        <v>#DIV/0!</v>
      </c>
      <c r="O13" s="16" t="e">
        <f>P13+Se1!O13</f>
        <v>#DIV/0!</v>
      </c>
      <c r="P13" s="16" t="e">
        <f>Q13+Se1!P13</f>
        <v>#DIV/0!</v>
      </c>
      <c r="Q13" s="16" t="e">
        <f>R13+Se1!Q13</f>
        <v>#DIV/0!</v>
      </c>
      <c r="R13" s="16" t="e">
        <f>S13+Se1!R13</f>
        <v>#DIV/0!</v>
      </c>
      <c r="S13" s="16" t="e">
        <f>T13+Se1!S13</f>
        <v>#DIV/0!</v>
      </c>
      <c r="T13" s="16" t="e">
        <f>U13+Se1!T13</f>
        <v>#DIV/0!</v>
      </c>
      <c r="U13" s="107" t="e">
        <f>Se1!U13</f>
        <v>#DIV/0!</v>
      </c>
    </row>
    <row r="14" ht="12.75">
      <c r="U14" s="107"/>
    </row>
    <row r="15" spans="1:21" ht="12.75">
      <c r="A15" t="str">
        <f>Deaths!A15</f>
        <v>Code</v>
      </c>
      <c r="B15" s="15" t="str">
        <f>Deaths!B15</f>
        <v>Small area</v>
      </c>
      <c r="C15" s="16" t="e">
        <f>D15+Se1!C15</f>
        <v>#DIV/0!</v>
      </c>
      <c r="D15" s="16" t="e">
        <f>E15+Se1!D15</f>
        <v>#DIV/0!</v>
      </c>
      <c r="E15" s="16" t="e">
        <f>F15+Se1!E15</f>
        <v>#DIV/0!</v>
      </c>
      <c r="F15" s="16" t="e">
        <f>G15+Se1!F15</f>
        <v>#DIV/0!</v>
      </c>
      <c r="G15" s="16" t="e">
        <f>H15+Se1!G15</f>
        <v>#DIV/0!</v>
      </c>
      <c r="H15" s="16" t="e">
        <f>I15+Se1!H15</f>
        <v>#DIV/0!</v>
      </c>
      <c r="I15" s="16" t="e">
        <f>J15+Se1!I15</f>
        <v>#DIV/0!</v>
      </c>
      <c r="J15" s="16" t="e">
        <f>K15+Se1!J15</f>
        <v>#DIV/0!</v>
      </c>
      <c r="K15" s="16" t="e">
        <f>L15+Se1!K15</f>
        <v>#DIV/0!</v>
      </c>
      <c r="L15" s="16" t="e">
        <f>M15+Se1!L15</f>
        <v>#DIV/0!</v>
      </c>
      <c r="M15" s="16" t="e">
        <f>N15+Se1!M15</f>
        <v>#DIV/0!</v>
      </c>
      <c r="N15" s="16" t="e">
        <f>O15+Se1!N15</f>
        <v>#DIV/0!</v>
      </c>
      <c r="O15" s="16" t="e">
        <f>P15+Se1!O15</f>
        <v>#DIV/0!</v>
      </c>
      <c r="P15" s="16" t="e">
        <f>Q15+Se1!P15</f>
        <v>#DIV/0!</v>
      </c>
      <c r="Q15" s="16" t="e">
        <f>R15+Se1!Q15</f>
        <v>#DIV/0!</v>
      </c>
      <c r="R15" s="16" t="e">
        <f>S15+Se1!R15</f>
        <v>#DIV/0!</v>
      </c>
      <c r="S15" s="16" t="e">
        <f>T15+Se1!S15</f>
        <v>#DIV/0!</v>
      </c>
      <c r="T15" s="16" t="e">
        <f>U15+Se1!T15</f>
        <v>#DIV/0!</v>
      </c>
      <c r="U15" s="107" t="e">
        <f>Se1!U15</f>
        <v>#DIV/0!</v>
      </c>
    </row>
  </sheetData>
  <mergeCells count="5">
    <mergeCell ref="A10:A11"/>
    <mergeCell ref="B10:B11"/>
    <mergeCell ref="B4:D4"/>
    <mergeCell ref="B8:D8"/>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6.xml><?xml version="1.0" encoding="utf-8"?>
<worksheet xmlns="http://schemas.openxmlformats.org/spreadsheetml/2006/main" xmlns:r="http://schemas.openxmlformats.org/officeDocument/2006/relationships">
  <sheetPr codeName="Sheet19"/>
  <dimension ref="A1:AR15"/>
  <sheetViews>
    <sheetView workbookViewId="0" topLeftCell="A1">
      <selection activeCell="A2" sqref="A2"/>
    </sheetView>
  </sheetViews>
  <sheetFormatPr defaultColWidth="9.140625" defaultRowHeight="12.75"/>
  <cols>
    <col min="2" max="2" width="21.7109375" style="0" customWidth="1"/>
    <col min="3" max="3" width="8.00390625" style="0" bestFit="1" customWidth="1"/>
    <col min="4" max="21" width="5.57421875" style="0" bestFit="1" customWidth="1"/>
  </cols>
  <sheetData>
    <row r="1" spans="3:22" s="80" customFormat="1" ht="48.75" customHeight="1">
      <c r="C1" s="81"/>
      <c r="V1" s="32"/>
    </row>
    <row r="3" spans="1:22" s="94" customFormat="1" ht="15.75">
      <c r="A3" s="95" t="s">
        <v>13</v>
      </c>
      <c r="V3"/>
    </row>
    <row r="4" spans="1:22" s="97" customFormat="1" ht="29.25" customHeight="1">
      <c r="A4" s="98" t="s">
        <v>100</v>
      </c>
      <c r="B4" s="99"/>
      <c r="C4" s="125"/>
      <c r="D4" s="125"/>
      <c r="E4" s="125"/>
      <c r="F4" s="125"/>
      <c r="G4" s="125"/>
      <c r="H4" s="125"/>
      <c r="V4"/>
    </row>
    <row r="5" spans="1:22" s="97" customFormat="1" ht="12.75" customHeight="1">
      <c r="A5" s="98"/>
      <c r="B5" s="99"/>
      <c r="C5" s="87"/>
      <c r="D5" s="87"/>
      <c r="E5" s="87"/>
      <c r="F5" s="87"/>
      <c r="G5" s="87"/>
      <c r="H5" s="87"/>
      <c r="V5"/>
    </row>
    <row r="6" spans="1:22" s="97" customFormat="1" ht="12.75" customHeight="1">
      <c r="A6" s="104" t="s">
        <v>115</v>
      </c>
      <c r="B6" s="99"/>
      <c r="C6" s="87"/>
      <c r="D6" s="87"/>
      <c r="E6" s="87"/>
      <c r="F6" s="87"/>
      <c r="G6" s="87"/>
      <c r="H6" s="87"/>
      <c r="V6"/>
    </row>
    <row r="7" spans="1:22" s="97" customFormat="1" ht="12.75" customHeight="1">
      <c r="A7" s="104" t="s">
        <v>116</v>
      </c>
      <c r="B7" s="99"/>
      <c r="C7" s="87"/>
      <c r="D7" s="87"/>
      <c r="E7" s="87"/>
      <c r="F7" s="87"/>
      <c r="G7" s="87"/>
      <c r="H7" s="87"/>
      <c r="V7"/>
    </row>
    <row r="8" spans="2:8" ht="12.75" customHeight="1">
      <c r="B8" s="22"/>
      <c r="C8" s="127"/>
      <c r="D8" s="127"/>
      <c r="E8" s="127"/>
      <c r="F8" s="127"/>
      <c r="G8" s="127"/>
      <c r="H8" s="127"/>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44" ht="12.75">
      <c r="A13" t="str">
        <f>Deaths!A13</f>
        <v>Code</v>
      </c>
      <c r="B13" s="105" t="str">
        <f>Deaths!B13</f>
        <v>Standard/National Area</v>
      </c>
      <c r="C13" s="44" t="e">
        <f>IF(Cohort!C13=0,0,Se2!C13/(Cohort!C13^2))</f>
        <v>#DIV/0!</v>
      </c>
      <c r="D13" s="44" t="e">
        <f>IF(Cohort!D13=0,0,Se2!D13/(Cohort!D13^2))</f>
        <v>#DIV/0!</v>
      </c>
      <c r="E13" s="44" t="e">
        <f>IF(Cohort!E13=0,0,Se2!E13/(Cohort!E13^2))</f>
        <v>#DIV/0!</v>
      </c>
      <c r="F13" s="44" t="e">
        <f>IF(Cohort!F13=0,0,Se2!F13/(Cohort!F13^2))</f>
        <v>#DIV/0!</v>
      </c>
      <c r="G13" s="44" t="e">
        <f>IF(Cohort!G13=0,0,Se2!G13/(Cohort!G13^2))</f>
        <v>#DIV/0!</v>
      </c>
      <c r="H13" s="44" t="e">
        <f>IF(Cohort!H13=0,0,Se2!H13/(Cohort!H13^2))</f>
        <v>#DIV/0!</v>
      </c>
      <c r="I13" s="44" t="e">
        <f>IF(Cohort!I13=0,0,Se2!I13/(Cohort!I13^2))</f>
        <v>#DIV/0!</v>
      </c>
      <c r="J13" s="44" t="e">
        <f>IF(Cohort!J13=0,0,Se2!J13/(Cohort!J13^2))</f>
        <v>#DIV/0!</v>
      </c>
      <c r="K13" s="44" t="e">
        <f>IF(Cohort!K13=0,0,Se2!K13/(Cohort!K13^2))</f>
        <v>#DIV/0!</v>
      </c>
      <c r="L13" s="44" t="e">
        <f>IF(Cohort!L13=0,0,Se2!L13/(Cohort!L13^2))</f>
        <v>#DIV/0!</v>
      </c>
      <c r="M13" s="44" t="e">
        <f>IF(Cohort!M13=0,0,Se2!M13/(Cohort!M13^2))</f>
        <v>#DIV/0!</v>
      </c>
      <c r="N13" s="44" t="e">
        <f>IF(Cohort!N13=0,0,Se2!N13/(Cohort!N13^2))</f>
        <v>#DIV/0!</v>
      </c>
      <c r="O13" s="44" t="e">
        <f>IF(Cohort!O13=0,0,Se2!O13/(Cohort!O13^2))</f>
        <v>#DIV/0!</v>
      </c>
      <c r="P13" s="44" t="e">
        <f>IF(Cohort!P13=0,0,Se2!P13/(Cohort!P13^2))</f>
        <v>#DIV/0!</v>
      </c>
      <c r="Q13" s="44" t="e">
        <f>IF(Cohort!Q13=0,0,Se2!Q13/(Cohort!Q13^2))</f>
        <v>#DIV/0!</v>
      </c>
      <c r="R13" s="44" t="e">
        <f>IF(Cohort!R13=0,0,Se2!R13/(Cohort!R13^2))</f>
        <v>#DIV/0!</v>
      </c>
      <c r="S13" s="44" t="e">
        <f>IF(Cohort!S13=0,0,Se2!S13/(Cohort!S13^2))</f>
        <v>#DIV/0!</v>
      </c>
      <c r="T13" s="44" t="e">
        <f>IF(Cohort!T13=0,0,Se2!T13/(Cohort!T13^2))</f>
        <v>#DIV/0!</v>
      </c>
      <c r="U13" s="44" t="e">
        <f>IF(Cohort!U13=0,0,Se2!U13/(Cohort!U13^2))</f>
        <v>#DIV/0!</v>
      </c>
      <c r="W13" s="71"/>
      <c r="X13" s="71"/>
      <c r="Y13" s="71"/>
      <c r="Z13" s="71"/>
      <c r="AA13" s="71"/>
      <c r="AB13" s="71"/>
      <c r="AC13" s="71"/>
      <c r="AD13" s="71"/>
      <c r="AE13" s="71"/>
      <c r="AF13" s="71"/>
      <c r="AG13" s="71"/>
      <c r="AH13" s="71"/>
      <c r="AI13" s="71"/>
      <c r="AJ13" s="71"/>
      <c r="AK13" s="71"/>
      <c r="AL13" s="71"/>
      <c r="AM13" s="71"/>
      <c r="AN13" s="71"/>
      <c r="AO13" s="71"/>
      <c r="AP13" s="71"/>
      <c r="AQ13" s="71"/>
      <c r="AR13" s="71"/>
    </row>
    <row r="14" spans="3:44" ht="12.75">
      <c r="C14" s="71"/>
      <c r="D14" s="71"/>
      <c r="E14" s="71"/>
      <c r="F14" s="71"/>
      <c r="G14" s="71"/>
      <c r="H14" s="71"/>
      <c r="I14" s="71"/>
      <c r="J14" s="71"/>
      <c r="K14" s="71"/>
      <c r="L14" s="71"/>
      <c r="M14" s="71"/>
      <c r="N14" s="71"/>
      <c r="O14" s="71"/>
      <c r="P14" s="71"/>
      <c r="Q14" s="71"/>
      <c r="R14" s="71"/>
      <c r="S14" s="71"/>
      <c r="T14" s="71"/>
      <c r="U14" s="71"/>
      <c r="W14" s="71"/>
      <c r="X14" s="71"/>
      <c r="Y14" s="71"/>
      <c r="Z14" s="71"/>
      <c r="AA14" s="71"/>
      <c r="AB14" s="71"/>
      <c r="AC14" s="71"/>
      <c r="AD14" s="71"/>
      <c r="AE14" s="71"/>
      <c r="AF14" s="71"/>
      <c r="AG14" s="71"/>
      <c r="AH14" s="71"/>
      <c r="AI14" s="71"/>
      <c r="AJ14" s="71"/>
      <c r="AK14" s="71"/>
      <c r="AL14" s="71"/>
      <c r="AM14" s="71"/>
      <c r="AN14" s="71"/>
      <c r="AO14" s="71"/>
      <c r="AP14" s="71"/>
      <c r="AQ14" s="71"/>
      <c r="AR14" s="71"/>
    </row>
    <row r="15" spans="1:44" ht="12.75">
      <c r="A15" t="str">
        <f>Deaths!A15</f>
        <v>Code</v>
      </c>
      <c r="B15" s="15" t="str">
        <f>Deaths!B15</f>
        <v>Small area</v>
      </c>
      <c r="C15" s="44" t="e">
        <f>IF(Cohort!C15=0,0,Se2!C15/(Cohort!C15^2))</f>
        <v>#DIV/0!</v>
      </c>
      <c r="D15" s="44" t="e">
        <f>IF(Cohort!D15=0,0,Se2!D15/(Cohort!D15^2))</f>
        <v>#DIV/0!</v>
      </c>
      <c r="E15" s="44" t="e">
        <f>IF(Cohort!E15=0,0,Se2!E15/(Cohort!E15^2))</f>
        <v>#DIV/0!</v>
      </c>
      <c r="F15" s="44" t="e">
        <f>IF(Cohort!F15=0,0,Se2!F15/(Cohort!F15^2))</f>
        <v>#DIV/0!</v>
      </c>
      <c r="G15" s="44" t="e">
        <f>IF(Cohort!G15=0,0,Se2!G15/(Cohort!G15^2))</f>
        <v>#DIV/0!</v>
      </c>
      <c r="H15" s="44" t="e">
        <f>IF(Cohort!H15=0,0,Se2!H15/(Cohort!H15^2))</f>
        <v>#DIV/0!</v>
      </c>
      <c r="I15" s="44" t="e">
        <f>IF(Cohort!I15=0,0,Se2!I15/(Cohort!I15^2))</f>
        <v>#DIV/0!</v>
      </c>
      <c r="J15" s="44" t="e">
        <f>IF(Cohort!J15=0,0,Se2!J15/(Cohort!J15^2))</f>
        <v>#DIV/0!</v>
      </c>
      <c r="K15" s="44" t="e">
        <f>IF(Cohort!K15=0,0,Se2!K15/(Cohort!K15^2))</f>
        <v>#DIV/0!</v>
      </c>
      <c r="L15" s="44" t="e">
        <f>IF(Cohort!L15=0,0,Se2!L15/(Cohort!L15^2))</f>
        <v>#DIV/0!</v>
      </c>
      <c r="M15" s="44" t="e">
        <f>IF(Cohort!M15=0,0,Se2!M15/(Cohort!M15^2))</f>
        <v>#DIV/0!</v>
      </c>
      <c r="N15" s="44" t="e">
        <f>IF(Cohort!N15=0,0,Se2!N15/(Cohort!N15^2))</f>
        <v>#DIV/0!</v>
      </c>
      <c r="O15" s="44" t="e">
        <f>IF(Cohort!O15=0,0,Se2!O15/(Cohort!O15^2))</f>
        <v>#DIV/0!</v>
      </c>
      <c r="P15" s="44" t="e">
        <f>IF(Cohort!P15=0,0,Se2!P15/(Cohort!P15^2))</f>
        <v>#DIV/0!</v>
      </c>
      <c r="Q15" s="44" t="e">
        <f>IF(Cohort!Q15=0,0,Se2!Q15/(Cohort!Q15^2))</f>
        <v>#DIV/0!</v>
      </c>
      <c r="R15" s="44" t="e">
        <f>IF(Cohort!R15=0,0,Se2!R15/(Cohort!R15^2))</f>
        <v>#DIV/0!</v>
      </c>
      <c r="S15" s="44" t="e">
        <f>IF(Cohort!S15=0,0,Se2!S15/(Cohort!S15^2))</f>
        <v>#DIV/0!</v>
      </c>
      <c r="T15" s="44" t="e">
        <f>IF(Cohort!T15=0,0,Se2!T15/(Cohort!T15^2))</f>
        <v>#DIV/0!</v>
      </c>
      <c r="U15" s="44" t="e">
        <f>IF(Cohort!U15=0,0,Se2!U15/(Cohort!U15^2))</f>
        <v>#DIV/0!</v>
      </c>
      <c r="W15" s="71"/>
      <c r="X15" s="71"/>
      <c r="Y15" s="71"/>
      <c r="Z15" s="71"/>
      <c r="AA15" s="71"/>
      <c r="AB15" s="71"/>
      <c r="AC15" s="71"/>
      <c r="AD15" s="71"/>
      <c r="AE15" s="71"/>
      <c r="AF15" s="71"/>
      <c r="AG15" s="71"/>
      <c r="AH15" s="71"/>
      <c r="AI15" s="71"/>
      <c r="AJ15" s="71"/>
      <c r="AK15" s="71"/>
      <c r="AL15" s="71"/>
      <c r="AM15" s="71"/>
      <c r="AN15" s="71"/>
      <c r="AO15" s="71"/>
      <c r="AP15" s="71"/>
      <c r="AQ15" s="71"/>
      <c r="AR15" s="71"/>
    </row>
  </sheetData>
  <mergeCells count="5">
    <mergeCell ref="A10:A11"/>
    <mergeCell ref="B10:B11"/>
    <mergeCell ref="C10:U10"/>
    <mergeCell ref="C4:H4"/>
    <mergeCell ref="C8:H8"/>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17.xml><?xml version="1.0" encoding="utf-8"?>
<worksheet xmlns="http://schemas.openxmlformats.org/spreadsheetml/2006/main" xmlns:r="http://schemas.openxmlformats.org/officeDocument/2006/relationships">
  <sheetPr codeName="Sheet23">
    <pageSetUpPr fitToPage="1"/>
  </sheetPr>
  <dimension ref="A2:G15"/>
  <sheetViews>
    <sheetView workbookViewId="0" topLeftCell="A1">
      <pane ySplit="11" topLeftCell="BM12" activePane="bottomLeft" state="frozen"/>
      <selection pane="topLeft" activeCell="A2" sqref="A2"/>
      <selection pane="bottomLeft" activeCell="A2" sqref="A2"/>
    </sheetView>
  </sheetViews>
  <sheetFormatPr defaultColWidth="9.140625" defaultRowHeight="12.75"/>
  <cols>
    <col min="2" max="2" width="28.8515625" style="0" bestFit="1" customWidth="1"/>
    <col min="3" max="3" width="11.8515625" style="0" customWidth="1"/>
    <col min="4" max="5" width="10.421875" style="0" customWidth="1"/>
    <col min="6" max="6" width="1.7109375" style="0" customWidth="1"/>
    <col min="7" max="7" width="10.421875" style="0" customWidth="1"/>
  </cols>
  <sheetData>
    <row r="1" s="32" customFormat="1" ht="48" customHeight="1"/>
    <row r="2" spans="1:7" ht="12.75">
      <c r="A2" s="33"/>
      <c r="B2" s="33"/>
      <c r="C2" s="33"/>
      <c r="D2" s="33"/>
      <c r="E2" s="33"/>
      <c r="F2" s="33"/>
      <c r="G2" s="33"/>
    </row>
    <row r="3" spans="1:7" ht="15.75">
      <c r="A3" s="77" t="s">
        <v>93</v>
      </c>
      <c r="B3" s="33"/>
      <c r="C3" s="33"/>
      <c r="D3" s="33"/>
      <c r="E3" s="33"/>
      <c r="F3" s="33"/>
      <c r="G3" s="33"/>
    </row>
    <row r="4" spans="1:7" ht="12.75">
      <c r="A4" s="33"/>
      <c r="B4" s="33"/>
      <c r="C4" s="33"/>
      <c r="D4" s="33"/>
      <c r="E4" s="33"/>
      <c r="F4" s="33"/>
      <c r="G4" s="33"/>
    </row>
    <row r="5" spans="1:7" ht="12.75">
      <c r="A5" s="104" t="s">
        <v>115</v>
      </c>
      <c r="B5" s="33"/>
      <c r="C5" s="33"/>
      <c r="D5" s="33"/>
      <c r="E5" s="33"/>
      <c r="F5" s="33"/>
      <c r="G5" s="33"/>
    </row>
    <row r="6" spans="1:7" ht="12.75">
      <c r="A6" s="104" t="s">
        <v>116</v>
      </c>
      <c r="B6" s="33"/>
      <c r="C6" s="33"/>
      <c r="D6" s="33"/>
      <c r="E6" s="33"/>
      <c r="F6" s="33"/>
      <c r="G6" s="33"/>
    </row>
    <row r="7" spans="1:7" ht="12.75">
      <c r="A7" s="33"/>
      <c r="B7" s="33"/>
      <c r="C7" s="33"/>
      <c r="D7" s="33"/>
      <c r="E7" s="33"/>
      <c r="F7" s="33"/>
      <c r="G7" s="33"/>
    </row>
    <row r="8" spans="1:7" ht="15.75">
      <c r="A8" s="76" t="str">
        <f>"Life Expectancy At "&amp;Age</f>
        <v>Life Expectancy At Birth</v>
      </c>
      <c r="B8" s="33"/>
      <c r="C8" s="33"/>
      <c r="D8" s="33"/>
      <c r="E8" s="33"/>
      <c r="F8" s="33"/>
      <c r="G8" s="33"/>
    </row>
    <row r="9" spans="1:7" ht="12.75">
      <c r="A9" s="33"/>
      <c r="B9" s="33"/>
      <c r="C9" s="33"/>
      <c r="D9" s="33"/>
      <c r="E9" s="33"/>
      <c r="F9" s="33"/>
      <c r="G9" s="33"/>
    </row>
    <row r="10" spans="1:7" ht="12.75" customHeight="1">
      <c r="A10" s="121" t="s">
        <v>45</v>
      </c>
      <c r="B10" s="121" t="s">
        <v>46</v>
      </c>
      <c r="C10" s="121" t="s">
        <v>40</v>
      </c>
      <c r="D10" s="121" t="s">
        <v>71</v>
      </c>
      <c r="E10" s="128" t="s">
        <v>41</v>
      </c>
      <c r="F10" s="128"/>
      <c r="G10" s="128"/>
    </row>
    <row r="11" spans="1:7" ht="12.75">
      <c r="A11" s="122"/>
      <c r="B11" s="122"/>
      <c r="C11" s="122"/>
      <c r="D11" s="122"/>
      <c r="E11" s="26" t="s">
        <v>42</v>
      </c>
      <c r="F11" s="25" t="s">
        <v>44</v>
      </c>
      <c r="G11" s="27" t="s">
        <v>43</v>
      </c>
    </row>
    <row r="12" spans="1:7" ht="12.75">
      <c r="A12" s="34" t="s">
        <v>48</v>
      </c>
      <c r="B12" s="34" t="s">
        <v>49</v>
      </c>
      <c r="C12" s="40"/>
      <c r="D12" s="40"/>
      <c r="E12" s="34"/>
      <c r="F12" s="34"/>
      <c r="G12" s="34"/>
    </row>
    <row r="13" spans="1:7" ht="12.75">
      <c r="A13" t="str">
        <f>Deaths!A13</f>
        <v>Code</v>
      </c>
      <c r="B13" t="str">
        <f>Deaths!B13</f>
        <v>Standard/National Area</v>
      </c>
      <c r="C13" s="23" t="e">
        <f>VLOOKUP($A13,e!$A:$U,AgeColRef,FALSE)</f>
        <v>#DIV/0!</v>
      </c>
      <c r="D13" s="23" t="e">
        <f>SQRT(VLOOKUP($A13,Se3!$A:$U,AgeColRef,FALSE))</f>
        <v>#DIV/0!</v>
      </c>
      <c r="E13" s="23" t="e">
        <f>C13-1.96*D13</f>
        <v>#DIV/0!</v>
      </c>
      <c r="F13" s="24" t="s">
        <v>44</v>
      </c>
      <c r="G13" s="30" t="e">
        <f>C13+1.96*D13</f>
        <v>#DIV/0!</v>
      </c>
    </row>
    <row r="14" spans="3:7" ht="12.75">
      <c r="C14" s="23"/>
      <c r="D14" s="23"/>
      <c r="E14" s="23"/>
      <c r="F14" s="24"/>
      <c r="G14" s="30"/>
    </row>
    <row r="15" spans="1:7" ht="12.75">
      <c r="A15" t="str">
        <f>Deaths!A15</f>
        <v>Code</v>
      </c>
      <c r="B15" t="str">
        <f>Deaths!B15</f>
        <v>Small area</v>
      </c>
      <c r="C15" s="23" t="e">
        <f>VLOOKUP($A15,e!$A:$U,AgeColRef,FALSE)</f>
        <v>#DIV/0!</v>
      </c>
      <c r="D15" s="23" t="e">
        <f>SQRT(VLOOKUP($A15,Se3!$A:$U,AgeColRef,FALSE))</f>
        <v>#DIV/0!</v>
      </c>
      <c r="E15" s="23" t="e">
        <f>C15-1.96*D15</f>
        <v>#DIV/0!</v>
      </c>
      <c r="F15" s="24" t="s">
        <v>44</v>
      </c>
      <c r="G15" s="30" t="e">
        <f>C15+1.96*D15</f>
        <v>#DIV/0!</v>
      </c>
    </row>
  </sheetData>
  <mergeCells count="5">
    <mergeCell ref="E10:G10"/>
    <mergeCell ref="A10:A11"/>
    <mergeCell ref="B10:B11"/>
    <mergeCell ref="C10:C11"/>
    <mergeCell ref="D10:D11"/>
  </mergeCells>
  <hyperlinks>
    <hyperlink ref="A5" location="Instructions!A1" display="Instructions!A1"/>
    <hyperlink ref="A6" location="Notes!A1" display="Notes!A1"/>
  </hyperlinks>
  <printOptions/>
  <pageMargins left="0.75" right="0.75" top="1" bottom="1" header="0.5" footer="0.5"/>
  <pageSetup fitToHeight="4" fitToWidth="1" horizontalDpi="600" verticalDpi="600" orientation="portrait" paperSize="9" scale="95" r:id="rId3"/>
  <headerFooter alignWithMargins="0">
    <oddFooter>&amp;L&amp;8&amp;F\&amp;D&amp;R&amp;8Page &amp;P of &amp;N</oddFooter>
  </headerFooter>
  <drawing r:id="rId2"/>
  <legacyDrawing r:id="rId1"/>
</worksheet>
</file>

<file path=xl/worksheets/sheet18.xml><?xml version="1.0" encoding="utf-8"?>
<worksheet xmlns="http://schemas.openxmlformats.org/spreadsheetml/2006/main" xmlns:r="http://schemas.openxmlformats.org/officeDocument/2006/relationships">
  <sheetPr codeName="Sheet3">
    <pageSetUpPr fitToPage="1"/>
  </sheetPr>
  <dimension ref="A3:AB32"/>
  <sheetViews>
    <sheetView showGridLines="0" workbookViewId="0" topLeftCell="A1">
      <selection activeCell="A2" sqref="A2"/>
    </sheetView>
  </sheetViews>
  <sheetFormatPr defaultColWidth="9.140625" defaultRowHeight="12.75"/>
  <cols>
    <col min="1" max="1" width="2.421875" style="0" customWidth="1"/>
    <col min="2" max="2" width="7.421875" style="1" customWidth="1"/>
    <col min="3" max="3" width="7.00390625" style="1" customWidth="1"/>
    <col min="4" max="4" width="11.00390625" style="1" bestFit="1" customWidth="1"/>
    <col min="5" max="5" width="7.00390625" style="1" customWidth="1"/>
    <col min="6" max="6" width="8.28125" style="1" customWidth="1"/>
    <col min="7" max="8" width="8.57421875" style="0" customWidth="1"/>
    <col min="9" max="9" width="7.7109375" style="0" customWidth="1"/>
    <col min="10" max="10" width="9.421875" style="0" customWidth="1"/>
    <col min="11" max="11" width="8.00390625" style="0" bestFit="1" customWidth="1"/>
    <col min="13" max="13" width="9.7109375" style="0" customWidth="1"/>
    <col min="14" max="15" width="10.421875" style="0" customWidth="1"/>
    <col min="16" max="16" width="10.7109375" style="0" customWidth="1"/>
    <col min="17" max="17" width="11.140625" style="0" customWidth="1"/>
    <col min="18" max="18" width="13.00390625" style="0" customWidth="1"/>
    <col min="19" max="19" width="13.421875" style="0" customWidth="1"/>
    <col min="20" max="20" width="13.140625" style="2" customWidth="1"/>
    <col min="21" max="21" width="12.00390625" style="0" customWidth="1"/>
    <col min="22" max="22" width="10.57421875" style="0" customWidth="1"/>
    <col min="23" max="23" width="11.140625" style="0" customWidth="1"/>
    <col min="26" max="26" width="10.00390625" style="0" customWidth="1"/>
    <col min="28" max="28" width="12.7109375" style="0" customWidth="1"/>
  </cols>
  <sheetData>
    <row r="1" s="32" customFormat="1" ht="48" customHeight="1"/>
    <row r="2" s="46" customFormat="1" ht="12.75"/>
    <row r="3" spans="2:27" s="46" customFormat="1" ht="12.75">
      <c r="B3" s="104" t="s">
        <v>115</v>
      </c>
      <c r="E3" s="119" t="s">
        <v>136</v>
      </c>
      <c r="I3" s="118"/>
      <c r="J3" s="118"/>
      <c r="K3" s="118"/>
      <c r="L3" s="118"/>
      <c r="M3" s="118"/>
      <c r="N3" s="118"/>
      <c r="O3" s="118"/>
      <c r="P3" s="118"/>
      <c r="Q3" s="118"/>
      <c r="R3" s="118"/>
      <c r="S3" s="118"/>
      <c r="T3" s="118"/>
      <c r="U3" s="118"/>
      <c r="V3" s="118"/>
      <c r="W3" s="118"/>
      <c r="X3" s="118"/>
      <c r="Y3" s="118"/>
      <c r="Z3" s="118"/>
      <c r="AA3" s="118"/>
    </row>
    <row r="4" spans="2:4" s="48" customFormat="1" ht="15">
      <c r="B4" s="104" t="s">
        <v>116</v>
      </c>
      <c r="C4" s="49"/>
      <c r="D4" s="49"/>
    </row>
    <row r="5" spans="3:4" s="48" customFormat="1" ht="15">
      <c r="C5" s="49"/>
      <c r="D5" s="49"/>
    </row>
    <row r="6" spans="2:4" s="48" customFormat="1" ht="15.75">
      <c r="B6" s="77" t="s">
        <v>94</v>
      </c>
      <c r="C6" s="49"/>
      <c r="D6" s="49"/>
    </row>
    <row r="7" spans="1:4" s="48" customFormat="1" ht="15">
      <c r="A7" s="58"/>
      <c r="C7" s="49"/>
      <c r="D7" s="49"/>
    </row>
    <row r="8" spans="1:23" s="3" customFormat="1" ht="62.25" customHeight="1">
      <c r="A8" s="59"/>
      <c r="B8" s="3" t="s">
        <v>0</v>
      </c>
      <c r="C8" s="3" t="s">
        <v>1</v>
      </c>
      <c r="D8" s="3" t="s">
        <v>2</v>
      </c>
      <c r="E8" s="3" t="s">
        <v>3</v>
      </c>
      <c r="F8" s="3" t="s">
        <v>4</v>
      </c>
      <c r="G8" s="91" t="s">
        <v>51</v>
      </c>
      <c r="H8" s="91" t="s">
        <v>5</v>
      </c>
      <c r="I8" s="3" t="s">
        <v>6</v>
      </c>
      <c r="J8" s="3" t="s">
        <v>38</v>
      </c>
      <c r="K8" s="3" t="s">
        <v>39</v>
      </c>
      <c r="L8" s="3" t="s">
        <v>7</v>
      </c>
      <c r="M8" s="3" t="s">
        <v>8</v>
      </c>
      <c r="N8" s="3" t="s">
        <v>9</v>
      </c>
      <c r="O8" s="3" t="s">
        <v>10</v>
      </c>
      <c r="P8" s="3" t="s">
        <v>11</v>
      </c>
      <c r="Q8" s="3" t="s">
        <v>12</v>
      </c>
      <c r="R8" s="3" t="s">
        <v>96</v>
      </c>
      <c r="S8" s="3" t="s">
        <v>95</v>
      </c>
      <c r="T8" s="3" t="s">
        <v>13</v>
      </c>
      <c r="U8" s="3" t="s">
        <v>14</v>
      </c>
      <c r="V8" s="129" t="s">
        <v>15</v>
      </c>
      <c r="W8" s="129"/>
    </row>
    <row r="9" spans="2:28" s="4" customFormat="1" ht="21" customHeight="1">
      <c r="B9" s="4" t="s">
        <v>16</v>
      </c>
      <c r="C9" s="4" t="s">
        <v>17</v>
      </c>
      <c r="D9" s="4" t="s">
        <v>18</v>
      </c>
      <c r="E9" s="4" t="s">
        <v>19</v>
      </c>
      <c r="F9" s="4" t="s">
        <v>20</v>
      </c>
      <c r="G9" s="92" t="s">
        <v>21</v>
      </c>
      <c r="H9" s="92" t="s">
        <v>22</v>
      </c>
      <c r="I9" s="4" t="s">
        <v>23</v>
      </c>
      <c r="J9" s="4" t="s">
        <v>24</v>
      </c>
      <c r="K9" s="4" t="s">
        <v>25</v>
      </c>
      <c r="L9" s="4" t="s">
        <v>26</v>
      </c>
      <c r="M9" s="4" t="s">
        <v>27</v>
      </c>
      <c r="N9" s="4" t="s">
        <v>28</v>
      </c>
      <c r="O9" s="4" t="s">
        <v>29</v>
      </c>
      <c r="P9" s="4" t="s">
        <v>30</v>
      </c>
      <c r="Q9" s="4" t="s">
        <v>31</v>
      </c>
      <c r="R9" s="4" t="s">
        <v>97</v>
      </c>
      <c r="S9" s="4" t="s">
        <v>98</v>
      </c>
      <c r="T9" s="4" t="s">
        <v>32</v>
      </c>
      <c r="U9" s="4" t="s">
        <v>33</v>
      </c>
      <c r="V9" s="102" t="s">
        <v>42</v>
      </c>
      <c r="W9" s="102" t="s">
        <v>43</v>
      </c>
      <c r="AB9" s="5"/>
    </row>
    <row r="10" spans="1:21" s="6" customFormat="1" ht="12.75">
      <c r="A10" s="60"/>
      <c r="B10" s="1"/>
      <c r="C10" s="1"/>
      <c r="D10" s="1"/>
      <c r="E10" s="1"/>
      <c r="F10" s="1"/>
      <c r="G10" s="90"/>
      <c r="H10" s="90"/>
      <c r="U10" s="7"/>
    </row>
    <row r="11" spans="1:28" ht="12.75">
      <c r="A11" s="31"/>
      <c r="B11" s="1">
        <v>0</v>
      </c>
      <c r="C11" s="1">
        <v>0</v>
      </c>
      <c r="D11" s="61">
        <v>0</v>
      </c>
      <c r="E11" s="37">
        <v>1</v>
      </c>
      <c r="F11" s="8">
        <f>a!C$13</f>
        <v>0.1</v>
      </c>
      <c r="G11" s="88">
        <v>7060</v>
      </c>
      <c r="H11" s="89">
        <v>17</v>
      </c>
      <c r="I11" s="86">
        <f>H11/G11</f>
        <v>0.0024079320113314447</v>
      </c>
      <c r="J11" s="41">
        <f>IF(H11&gt;(G11/(E11*F11)),1,E11*I11/(1+E11*(1-F11)*I11))</f>
        <v>0.002402724972792673</v>
      </c>
      <c r="K11" s="41">
        <f>1-J11</f>
        <v>0.9975972750272073</v>
      </c>
      <c r="L11" s="106">
        <v>100000</v>
      </c>
      <c r="M11" s="45">
        <f>L11-L12</f>
        <v>240.27249727926392</v>
      </c>
      <c r="N11" s="45">
        <f>E11*(L12+(F11*M11))</f>
        <v>99783.75475244866</v>
      </c>
      <c r="O11" s="45">
        <f aca="true" t="shared" si="0" ref="O11:O27">O12+N11</f>
        <v>8016950.4393613385</v>
      </c>
      <c r="P11" s="23">
        <f>IF(L11=0,0,O11/L11)</f>
        <v>80.16950439361338</v>
      </c>
      <c r="Q11" s="41">
        <f>IF(H11=0,0,(J11^2*(1-J11))/H11)</f>
        <v>3.387774208157663E-07</v>
      </c>
      <c r="R11" s="45">
        <f aca="true" t="shared" si="1" ref="R11:R28">(L11^2)*(((1-F11)*E11+P12)^2)*Q11</f>
        <v>21824194.811588366</v>
      </c>
      <c r="S11" s="45">
        <f aca="true" t="shared" si="2" ref="S11:S27">S12+R11</f>
        <v>212960758.625061</v>
      </c>
      <c r="T11" s="43">
        <f>S11/(L11^2)</f>
        <v>0.0212960758625061</v>
      </c>
      <c r="U11" s="10">
        <f>SQRT(T11)</f>
        <v>0.14593175070047676</v>
      </c>
      <c r="V11" s="42">
        <f>P11-1.96*U11</f>
        <v>79.88347816224045</v>
      </c>
      <c r="W11" s="42">
        <f>P11+1.96*U11</f>
        <v>80.45553062498631</v>
      </c>
      <c r="Y11" s="10"/>
      <c r="Z11" s="9"/>
      <c r="AA11" s="9"/>
      <c r="AB11" s="9"/>
    </row>
    <row r="12" spans="1:27" ht="12.75">
      <c r="A12" s="31"/>
      <c r="B12" s="1">
        <v>1</v>
      </c>
      <c r="C12" s="65" t="s">
        <v>34</v>
      </c>
      <c r="D12" s="62" t="s">
        <v>35</v>
      </c>
      <c r="E12" s="37">
        <v>4</v>
      </c>
      <c r="F12" s="8">
        <f>a!D$13</f>
        <v>0.5</v>
      </c>
      <c r="G12" s="88">
        <v>35059</v>
      </c>
      <c r="H12" s="89">
        <v>9</v>
      </c>
      <c r="I12" s="86">
        <f aca="true" t="shared" si="3" ref="I12:I29">H12/G12</f>
        <v>0.0002567101172309535</v>
      </c>
      <c r="J12" s="41">
        <f aca="true" t="shared" si="4" ref="J12:J28">IF(H12&gt;(G12/(E12*F12)),1,E12*I12/(1+E12*(1-F12)*I12))</f>
        <v>0.0010263135387860991</v>
      </c>
      <c r="K12" s="41">
        <f aca="true" t="shared" si="5" ref="K12:K28">1-J12</f>
        <v>0.9989736864612139</v>
      </c>
      <c r="L12" s="45">
        <f>K11*L11</f>
        <v>99759.72750272074</v>
      </c>
      <c r="M12" s="45">
        <f aca="true" t="shared" si="6" ref="M12:M28">L12-L13</f>
        <v>102.38475896166347</v>
      </c>
      <c r="N12" s="45">
        <f aca="true" t="shared" si="7" ref="N12:N28">E12*(L13+(F12*M12))</f>
        <v>398834.14049295965</v>
      </c>
      <c r="O12" s="45">
        <f t="shared" si="0"/>
        <v>7917166.68460889</v>
      </c>
      <c r="P12" s="23">
        <f aca="true" t="shared" si="8" ref="P12:P29">IF(L12=0,0,O12/L12)</f>
        <v>79.36235275294798</v>
      </c>
      <c r="Q12" s="41">
        <f aca="true" t="shared" si="9" ref="Q12:Q28">IF(H12=0,0,(J12^2*(1-J12))/H12)</f>
        <v>1.1691538265030685E-07</v>
      </c>
      <c r="R12" s="45">
        <f t="shared" si="1"/>
        <v>6978039.191832842</v>
      </c>
      <c r="S12" s="45">
        <f t="shared" si="2"/>
        <v>191136563.81347263</v>
      </c>
      <c r="T12" s="43">
        <f aca="true" t="shared" si="10" ref="T12:T29">S12/(L12^2)</f>
        <v>0.01920583819849264</v>
      </c>
      <c r="U12" s="10">
        <f aca="true" t="shared" si="11" ref="U12:U29">SQRT(T12)</f>
        <v>0.13858512978849008</v>
      </c>
      <c r="V12" s="42">
        <f aca="true" t="shared" si="12" ref="V12:V29">P12-1.96*U12</f>
        <v>79.09072589856254</v>
      </c>
      <c r="W12" s="42">
        <f aca="true" t="shared" si="13" ref="W12:W29">P12+1.96*U12</f>
        <v>79.63397960733343</v>
      </c>
      <c r="Y12" s="10"/>
      <c r="Z12" s="9"/>
      <c r="AA12" s="9"/>
    </row>
    <row r="13" spans="1:27" ht="12.75">
      <c r="A13" s="31"/>
      <c r="B13" s="1">
        <v>2</v>
      </c>
      <c r="C13" s="65">
        <v>5</v>
      </c>
      <c r="D13" s="64" t="s">
        <v>52</v>
      </c>
      <c r="E13" s="37">
        <v>5</v>
      </c>
      <c r="F13" s="8">
        <f>a!E$13</f>
        <v>0.5</v>
      </c>
      <c r="G13" s="88">
        <v>46974</v>
      </c>
      <c r="H13" s="89">
        <v>4</v>
      </c>
      <c r="I13" s="86">
        <f t="shared" si="3"/>
        <v>8.51534891642185E-05</v>
      </c>
      <c r="J13" s="41">
        <f t="shared" si="4"/>
        <v>0.00042567682615358423</v>
      </c>
      <c r="K13" s="41">
        <f t="shared" si="5"/>
        <v>0.9995743231738464</v>
      </c>
      <c r="L13" s="45">
        <f aca="true" t="shared" si="14" ref="L13:L29">K12*L12</f>
        <v>99657.34274375907</v>
      </c>
      <c r="M13" s="45">
        <f t="shared" si="6"/>
        <v>42.421821362062474</v>
      </c>
      <c r="N13" s="45">
        <f t="shared" si="7"/>
        <v>498180.65916539024</v>
      </c>
      <c r="O13" s="45">
        <f t="shared" si="0"/>
        <v>7518332.54411593</v>
      </c>
      <c r="P13" s="23">
        <f t="shared" si="8"/>
        <v>75.44183235396126</v>
      </c>
      <c r="Q13" s="41">
        <f t="shared" si="9"/>
        <v>4.528090683990934E-08</v>
      </c>
      <c r="R13" s="45">
        <f t="shared" si="1"/>
        <v>2394731.7741526742</v>
      </c>
      <c r="S13" s="45">
        <f t="shared" si="2"/>
        <v>184158524.6216398</v>
      </c>
      <c r="T13" s="43">
        <f t="shared" si="10"/>
        <v>0.018542710631757116</v>
      </c>
      <c r="U13" s="10">
        <f t="shared" si="11"/>
        <v>0.13617162197667</v>
      </c>
      <c r="V13" s="42">
        <f t="shared" si="12"/>
        <v>75.17493597488699</v>
      </c>
      <c r="W13" s="42">
        <f t="shared" si="13"/>
        <v>75.70872873303553</v>
      </c>
      <c r="Y13" s="10"/>
      <c r="Z13" s="9"/>
      <c r="AA13" s="9"/>
    </row>
    <row r="14" spans="1:27" ht="12.75">
      <c r="A14" s="31"/>
      <c r="B14" s="1">
        <v>3</v>
      </c>
      <c r="C14" s="65">
        <v>10</v>
      </c>
      <c r="D14" s="64" t="s">
        <v>53</v>
      </c>
      <c r="E14" s="37">
        <v>5</v>
      </c>
      <c r="F14" s="8">
        <f>a!F$13</f>
        <v>0.5</v>
      </c>
      <c r="G14" s="88">
        <v>48489</v>
      </c>
      <c r="H14" s="89">
        <v>8</v>
      </c>
      <c r="I14" s="86">
        <f t="shared" si="3"/>
        <v>0.00016498587308461714</v>
      </c>
      <c r="J14" s="41">
        <f t="shared" si="4"/>
        <v>0.0008245892514791071</v>
      </c>
      <c r="K14" s="41">
        <f t="shared" si="5"/>
        <v>0.9991754107485209</v>
      </c>
      <c r="L14" s="45">
        <f t="shared" si="14"/>
        <v>99614.92092239701</v>
      </c>
      <c r="M14" s="45">
        <f t="shared" si="6"/>
        <v>82.14139307955338</v>
      </c>
      <c r="N14" s="45">
        <f t="shared" si="7"/>
        <v>497869.25112928613</v>
      </c>
      <c r="O14" s="45">
        <f t="shared" si="0"/>
        <v>7020151.88495054</v>
      </c>
      <c r="P14" s="23">
        <f t="shared" si="8"/>
        <v>70.47289522439563</v>
      </c>
      <c r="Q14" s="41">
        <f t="shared" si="9"/>
        <v>8.492334453868895E-08</v>
      </c>
      <c r="R14" s="45">
        <f t="shared" si="1"/>
        <v>3899994.014229716</v>
      </c>
      <c r="S14" s="45">
        <f t="shared" si="2"/>
        <v>181763792.84748712</v>
      </c>
      <c r="T14" s="43">
        <f t="shared" si="10"/>
        <v>0.018317178914030025</v>
      </c>
      <c r="U14" s="10">
        <f t="shared" si="11"/>
        <v>0.13534097278366972</v>
      </c>
      <c r="V14" s="42">
        <f t="shared" si="12"/>
        <v>70.20762691773963</v>
      </c>
      <c r="W14" s="42">
        <f t="shared" si="13"/>
        <v>70.73816353105163</v>
      </c>
      <c r="Y14" s="10"/>
      <c r="Z14" s="9"/>
      <c r="AA14" s="9"/>
    </row>
    <row r="15" spans="1:27" ht="12.75">
      <c r="A15" s="31"/>
      <c r="B15" s="1">
        <v>4</v>
      </c>
      <c r="C15" s="65">
        <v>15</v>
      </c>
      <c r="D15" s="63" t="s">
        <v>54</v>
      </c>
      <c r="E15" s="37">
        <v>5</v>
      </c>
      <c r="F15" s="8">
        <f>a!G$13</f>
        <v>0.5</v>
      </c>
      <c r="G15" s="88">
        <v>43219</v>
      </c>
      <c r="H15" s="89">
        <v>20</v>
      </c>
      <c r="I15" s="86">
        <f t="shared" si="3"/>
        <v>0.00046275943450797103</v>
      </c>
      <c r="J15" s="41">
        <f t="shared" si="4"/>
        <v>0.0023111234371027754</v>
      </c>
      <c r="K15" s="41">
        <f t="shared" si="5"/>
        <v>0.9976888765628972</v>
      </c>
      <c r="L15" s="45">
        <f t="shared" si="14"/>
        <v>99532.77952931746</v>
      </c>
      <c r="M15" s="45">
        <f t="shared" si="6"/>
        <v>230.03253953019157</v>
      </c>
      <c r="N15" s="45">
        <f t="shared" si="7"/>
        <v>497088.8162977618</v>
      </c>
      <c r="O15" s="45">
        <f t="shared" si="0"/>
        <v>6522282.633821254</v>
      </c>
      <c r="P15" s="23">
        <f t="shared" si="8"/>
        <v>65.52899119932756</v>
      </c>
      <c r="Q15" s="41">
        <f t="shared" si="9"/>
        <v>2.6644735787298636E-07</v>
      </c>
      <c r="R15" s="45">
        <f t="shared" si="1"/>
        <v>10534990.163667034</v>
      </c>
      <c r="S15" s="45">
        <f t="shared" si="2"/>
        <v>177863798.8332574</v>
      </c>
      <c r="T15" s="43">
        <f t="shared" si="10"/>
        <v>0.01795375520099418</v>
      </c>
      <c r="U15" s="10">
        <f t="shared" si="11"/>
        <v>0.1339916236225018</v>
      </c>
      <c r="V15" s="42">
        <f t="shared" si="12"/>
        <v>65.26636761702746</v>
      </c>
      <c r="W15" s="42">
        <f t="shared" si="13"/>
        <v>65.79161478162767</v>
      </c>
      <c r="Y15" s="10"/>
      <c r="Z15" s="9"/>
      <c r="AA15" s="9"/>
    </row>
    <row r="16" spans="1:27" ht="12.75">
      <c r="A16" s="31"/>
      <c r="B16" s="1">
        <v>5</v>
      </c>
      <c r="C16" s="65">
        <v>20</v>
      </c>
      <c r="D16" s="63" t="s">
        <v>55</v>
      </c>
      <c r="E16" s="37">
        <v>5</v>
      </c>
      <c r="F16" s="8">
        <f>a!H$13</f>
        <v>0.5</v>
      </c>
      <c r="G16" s="88">
        <v>38561</v>
      </c>
      <c r="H16" s="89">
        <v>15</v>
      </c>
      <c r="I16" s="86">
        <f t="shared" si="3"/>
        <v>0.00038899406135732995</v>
      </c>
      <c r="J16" s="41">
        <f t="shared" si="4"/>
        <v>0.001943080689664106</v>
      </c>
      <c r="K16" s="41">
        <f t="shared" si="5"/>
        <v>0.9980569193103359</v>
      </c>
      <c r="L16" s="45">
        <f t="shared" si="14"/>
        <v>99302.74698978727</v>
      </c>
      <c r="M16" s="45">
        <f t="shared" si="6"/>
        <v>192.9532501064532</v>
      </c>
      <c r="N16" s="45">
        <f t="shared" si="7"/>
        <v>496031.3518236702</v>
      </c>
      <c r="O16" s="45">
        <f t="shared" si="0"/>
        <v>6025193.817523492</v>
      </c>
      <c r="P16" s="23">
        <f t="shared" si="8"/>
        <v>60.67499641417925</v>
      </c>
      <c r="Q16" s="41">
        <f t="shared" si="9"/>
        <v>2.5121508958865764E-07</v>
      </c>
      <c r="R16" s="45">
        <f t="shared" si="1"/>
        <v>8416477.328899244</v>
      </c>
      <c r="S16" s="45">
        <f t="shared" si="2"/>
        <v>167328808.66959038</v>
      </c>
      <c r="T16" s="43">
        <f t="shared" si="10"/>
        <v>0.01696868525179323</v>
      </c>
      <c r="U16" s="10">
        <f t="shared" si="11"/>
        <v>0.13026390617432454</v>
      </c>
      <c r="V16" s="42">
        <f t="shared" si="12"/>
        <v>60.41967915807757</v>
      </c>
      <c r="W16" s="42">
        <f t="shared" si="13"/>
        <v>60.930313670280924</v>
      </c>
      <c r="Y16" s="10"/>
      <c r="Z16" s="9"/>
      <c r="AA16" s="9"/>
    </row>
    <row r="17" spans="1:27" ht="12.75">
      <c r="A17" s="31"/>
      <c r="B17" s="1">
        <v>6</v>
      </c>
      <c r="C17" s="65">
        <v>25</v>
      </c>
      <c r="D17" s="63" t="s">
        <v>57</v>
      </c>
      <c r="E17" s="37">
        <v>5</v>
      </c>
      <c r="F17" s="8">
        <f>a!I$13</f>
        <v>0.5</v>
      </c>
      <c r="G17" s="88">
        <v>46009</v>
      </c>
      <c r="H17" s="89">
        <v>24</v>
      </c>
      <c r="I17" s="86">
        <f t="shared" si="3"/>
        <v>0.0005216370710078463</v>
      </c>
      <c r="J17" s="41">
        <f t="shared" si="4"/>
        <v>0.0026047884694697086</v>
      </c>
      <c r="K17" s="41">
        <f t="shared" si="5"/>
        <v>0.9973952115305303</v>
      </c>
      <c r="L17" s="45">
        <f t="shared" si="14"/>
        <v>99109.79373968081</v>
      </c>
      <c r="M17" s="45">
        <f t="shared" si="6"/>
        <v>258.16004794463515</v>
      </c>
      <c r="N17" s="45">
        <f t="shared" si="7"/>
        <v>494903.56857854244</v>
      </c>
      <c r="O17" s="45">
        <f t="shared" si="0"/>
        <v>5529162.465699822</v>
      </c>
      <c r="P17" s="23">
        <f t="shared" si="8"/>
        <v>55.78825519728731</v>
      </c>
      <c r="Q17" s="41">
        <f t="shared" si="9"/>
        <v>2.819687367317531E-07</v>
      </c>
      <c r="R17" s="45">
        <f t="shared" si="1"/>
        <v>7906104.429511682</v>
      </c>
      <c r="S17" s="45">
        <f t="shared" si="2"/>
        <v>158912331.34069115</v>
      </c>
      <c r="T17" s="43">
        <f t="shared" si="10"/>
        <v>0.016177985969556722</v>
      </c>
      <c r="U17" s="10">
        <f t="shared" si="11"/>
        <v>0.12719271193569512</v>
      </c>
      <c r="V17" s="42">
        <f t="shared" si="12"/>
        <v>55.53895748189335</v>
      </c>
      <c r="W17" s="42">
        <f t="shared" si="13"/>
        <v>56.03755291268128</v>
      </c>
      <c r="Y17" s="10"/>
      <c r="Z17" s="9"/>
      <c r="AA17" s="9"/>
    </row>
    <row r="18" spans="1:27" ht="12.75">
      <c r="A18" s="31"/>
      <c r="B18" s="1">
        <v>7</v>
      </c>
      <c r="C18" s="65">
        <v>30</v>
      </c>
      <c r="D18" s="63" t="s">
        <v>58</v>
      </c>
      <c r="E18" s="37">
        <v>5</v>
      </c>
      <c r="F18" s="8">
        <f>a!J$13</f>
        <v>0.5</v>
      </c>
      <c r="G18" s="88">
        <v>57208</v>
      </c>
      <c r="H18" s="89">
        <v>33</v>
      </c>
      <c r="I18" s="86">
        <f t="shared" si="3"/>
        <v>0.0005768423996643826</v>
      </c>
      <c r="J18" s="41">
        <f t="shared" si="4"/>
        <v>0.002880058648467023</v>
      </c>
      <c r="K18" s="41">
        <f t="shared" si="5"/>
        <v>0.9971199413515329</v>
      </c>
      <c r="L18" s="45">
        <f t="shared" si="14"/>
        <v>98851.63369173618</v>
      </c>
      <c r="M18" s="45">
        <f t="shared" si="6"/>
        <v>284.6985025289905</v>
      </c>
      <c r="N18" s="45">
        <f t="shared" si="7"/>
        <v>493546.4222023584</v>
      </c>
      <c r="O18" s="45">
        <f t="shared" si="0"/>
        <v>5034258.8971212795</v>
      </c>
      <c r="P18" s="23">
        <f t="shared" si="8"/>
        <v>50.9274223309284</v>
      </c>
      <c r="Q18" s="41">
        <f t="shared" si="9"/>
        <v>2.506317723399528E-07</v>
      </c>
      <c r="R18" s="45">
        <f t="shared" si="1"/>
        <v>5776858.507945934</v>
      </c>
      <c r="S18" s="45">
        <f t="shared" si="2"/>
        <v>151006226.91117945</v>
      </c>
      <c r="T18" s="43">
        <f t="shared" si="10"/>
        <v>0.015453510584862407</v>
      </c>
      <c r="U18" s="10">
        <f t="shared" si="11"/>
        <v>0.12431214978779188</v>
      </c>
      <c r="V18" s="42">
        <f t="shared" si="12"/>
        <v>50.68377051734433</v>
      </c>
      <c r="W18" s="42">
        <f t="shared" si="13"/>
        <v>51.171074144512474</v>
      </c>
      <c r="Y18" s="10"/>
      <c r="Z18" s="9"/>
      <c r="AA18" s="9"/>
    </row>
    <row r="19" spans="1:27" ht="12.75">
      <c r="A19" s="31"/>
      <c r="B19" s="1">
        <v>8</v>
      </c>
      <c r="C19" s="65">
        <v>35</v>
      </c>
      <c r="D19" s="63" t="s">
        <v>56</v>
      </c>
      <c r="E19" s="37">
        <v>5</v>
      </c>
      <c r="F19" s="8">
        <f>a!K$13</f>
        <v>0.5</v>
      </c>
      <c r="G19" s="88">
        <v>61435</v>
      </c>
      <c r="H19" s="89">
        <v>50</v>
      </c>
      <c r="I19" s="86">
        <f t="shared" si="3"/>
        <v>0.000813868316106454</v>
      </c>
      <c r="J19" s="41">
        <f t="shared" si="4"/>
        <v>0.004061078622482131</v>
      </c>
      <c r="K19" s="41">
        <f t="shared" si="5"/>
        <v>0.9959389213775178</v>
      </c>
      <c r="L19" s="45">
        <f t="shared" si="14"/>
        <v>98566.93518920719</v>
      </c>
      <c r="M19" s="45">
        <f t="shared" si="6"/>
        <v>400.2880733804777</v>
      </c>
      <c r="N19" s="45">
        <f t="shared" si="7"/>
        <v>491833.95576258475</v>
      </c>
      <c r="O19" s="45">
        <f t="shared" si="0"/>
        <v>4540712.4749189215</v>
      </c>
      <c r="P19" s="23">
        <f t="shared" si="8"/>
        <v>46.067299000447335</v>
      </c>
      <c r="Q19" s="41">
        <f t="shared" si="9"/>
        <v>3.2850765618129866E-07</v>
      </c>
      <c r="R19" s="45">
        <f t="shared" si="1"/>
        <v>6107505.462550574</v>
      </c>
      <c r="S19" s="45">
        <f t="shared" si="2"/>
        <v>145229368.40323353</v>
      </c>
      <c r="T19" s="43">
        <f t="shared" si="10"/>
        <v>0.014948304734646159</v>
      </c>
      <c r="U19" s="10">
        <f t="shared" si="11"/>
        <v>0.12226325995427309</v>
      </c>
      <c r="V19" s="42">
        <f t="shared" si="12"/>
        <v>45.82766301093696</v>
      </c>
      <c r="W19" s="42">
        <f t="shared" si="13"/>
        <v>46.30693498995771</v>
      </c>
      <c r="Y19" s="10"/>
      <c r="Z19" s="9"/>
      <c r="AA19" s="9"/>
    </row>
    <row r="20" spans="1:27" ht="12.75">
      <c r="A20" s="31"/>
      <c r="B20" s="1">
        <v>9</v>
      </c>
      <c r="C20" s="65">
        <v>40</v>
      </c>
      <c r="D20" s="63" t="s">
        <v>59</v>
      </c>
      <c r="E20" s="37">
        <v>5</v>
      </c>
      <c r="F20" s="8">
        <f>a!L$13</f>
        <v>0.5</v>
      </c>
      <c r="G20" s="88">
        <v>55601</v>
      </c>
      <c r="H20" s="89">
        <v>71</v>
      </c>
      <c r="I20" s="86">
        <f t="shared" si="3"/>
        <v>0.0012769554504415389</v>
      </c>
      <c r="J20" s="41">
        <f t="shared" si="4"/>
        <v>0.006364459424330163</v>
      </c>
      <c r="K20" s="41">
        <f t="shared" si="5"/>
        <v>0.9936355405756698</v>
      </c>
      <c r="L20" s="45">
        <f t="shared" si="14"/>
        <v>98166.64711582671</v>
      </c>
      <c r="M20" s="45">
        <f t="shared" si="6"/>
        <v>624.7776423912146</v>
      </c>
      <c r="N20" s="45">
        <f t="shared" si="7"/>
        <v>489271.2914731555</v>
      </c>
      <c r="O20" s="45">
        <f t="shared" si="0"/>
        <v>4048878.519156337</v>
      </c>
      <c r="P20" s="23">
        <f t="shared" si="8"/>
        <v>41.24495068451375</v>
      </c>
      <c r="Q20" s="41">
        <f t="shared" si="9"/>
        <v>5.668808842624145E-07</v>
      </c>
      <c r="R20" s="45">
        <f t="shared" si="1"/>
        <v>8306072.528600676</v>
      </c>
      <c r="S20" s="45">
        <f t="shared" si="2"/>
        <v>139121862.94068295</v>
      </c>
      <c r="T20" s="43">
        <f t="shared" si="10"/>
        <v>0.014436684607742147</v>
      </c>
      <c r="U20" s="10">
        <f t="shared" si="11"/>
        <v>0.12015275530649369</v>
      </c>
      <c r="V20" s="42">
        <f t="shared" si="12"/>
        <v>41.00945128411303</v>
      </c>
      <c r="W20" s="42">
        <f t="shared" si="13"/>
        <v>41.48045008491448</v>
      </c>
      <c r="Y20" s="10"/>
      <c r="Z20" s="9"/>
      <c r="AA20" s="9"/>
    </row>
    <row r="21" spans="1:27" ht="12.75">
      <c r="A21" s="31"/>
      <c r="B21" s="1">
        <v>10</v>
      </c>
      <c r="C21" s="65">
        <v>45</v>
      </c>
      <c r="D21" s="63" t="s">
        <v>60</v>
      </c>
      <c r="E21" s="37">
        <v>5</v>
      </c>
      <c r="F21" s="8">
        <f>a!M$13</f>
        <v>0.5</v>
      </c>
      <c r="G21" s="88">
        <v>50209</v>
      </c>
      <c r="H21" s="89">
        <v>100</v>
      </c>
      <c r="I21" s="86">
        <f t="shared" si="3"/>
        <v>0.001991674799338764</v>
      </c>
      <c r="J21" s="41">
        <f t="shared" si="4"/>
        <v>0.009909035058166036</v>
      </c>
      <c r="K21" s="41">
        <f t="shared" si="5"/>
        <v>0.990090964941834</v>
      </c>
      <c r="L21" s="45">
        <f t="shared" si="14"/>
        <v>97541.8694734355</v>
      </c>
      <c r="M21" s="45">
        <f t="shared" si="6"/>
        <v>966.5458042513201</v>
      </c>
      <c r="N21" s="45">
        <f t="shared" si="7"/>
        <v>485292.9828565492</v>
      </c>
      <c r="O21" s="45">
        <f t="shared" si="0"/>
        <v>3559607.2276831814</v>
      </c>
      <c r="P21" s="23">
        <f t="shared" si="8"/>
        <v>36.49312081979937</v>
      </c>
      <c r="Q21" s="41">
        <f t="shared" si="9"/>
        <v>9.721601778059487E-07</v>
      </c>
      <c r="R21" s="45">
        <f t="shared" si="1"/>
        <v>10903146.766911048</v>
      </c>
      <c r="S21" s="45">
        <f t="shared" si="2"/>
        <v>130815790.41208228</v>
      </c>
      <c r="T21" s="43">
        <f t="shared" si="10"/>
        <v>0.0137492186890075</v>
      </c>
      <c r="U21" s="10">
        <f t="shared" si="11"/>
        <v>0.117257062426992</v>
      </c>
      <c r="V21" s="42">
        <f t="shared" si="12"/>
        <v>36.263296977442465</v>
      </c>
      <c r="W21" s="42">
        <f t="shared" si="13"/>
        <v>36.72294466215628</v>
      </c>
      <c r="Y21" s="10"/>
      <c r="Z21" s="9"/>
      <c r="AA21" s="9"/>
    </row>
    <row r="22" spans="1:27" ht="12.75">
      <c r="A22" s="31"/>
      <c r="B22" s="1">
        <v>11</v>
      </c>
      <c r="C22" s="65">
        <v>50</v>
      </c>
      <c r="D22" s="63" t="s">
        <v>61</v>
      </c>
      <c r="E22" s="37">
        <v>5</v>
      </c>
      <c r="F22" s="8">
        <f>a!N$13</f>
        <v>0.5</v>
      </c>
      <c r="G22" s="88">
        <v>56416</v>
      </c>
      <c r="H22" s="89">
        <v>163</v>
      </c>
      <c r="I22" s="86">
        <f t="shared" si="3"/>
        <v>0.0028892512762336924</v>
      </c>
      <c r="J22" s="41">
        <f t="shared" si="4"/>
        <v>0.01434265752725545</v>
      </c>
      <c r="K22" s="41">
        <f t="shared" si="5"/>
        <v>0.9856573424727445</v>
      </c>
      <c r="L22" s="45">
        <f t="shared" si="14"/>
        <v>96575.32366918417</v>
      </c>
      <c r="M22" s="45">
        <f t="shared" si="6"/>
        <v>1385.1467929709615</v>
      </c>
      <c r="N22" s="45">
        <f t="shared" si="7"/>
        <v>479413.7513634935</v>
      </c>
      <c r="O22" s="45">
        <f t="shared" si="0"/>
        <v>3074314.244826632</v>
      </c>
      <c r="P22" s="23">
        <f t="shared" si="8"/>
        <v>31.833331000345407</v>
      </c>
      <c r="Q22" s="41">
        <f t="shared" si="9"/>
        <v>1.2439347895070976E-06</v>
      </c>
      <c r="R22" s="45">
        <f t="shared" si="1"/>
        <v>10275448.846933575</v>
      </c>
      <c r="S22" s="45">
        <f t="shared" si="2"/>
        <v>119912643.64517124</v>
      </c>
      <c r="T22" s="43">
        <f t="shared" si="10"/>
        <v>0.012856792449664022</v>
      </c>
      <c r="U22" s="10">
        <f t="shared" si="11"/>
        <v>0.11338779674049594</v>
      </c>
      <c r="V22" s="42">
        <f t="shared" si="12"/>
        <v>31.611090918734035</v>
      </c>
      <c r="W22" s="42">
        <f t="shared" si="13"/>
        <v>32.05557108195678</v>
      </c>
      <c r="Y22" s="10"/>
      <c r="Z22" s="9"/>
      <c r="AA22" s="9"/>
    </row>
    <row r="23" spans="1:27" ht="12.75">
      <c r="A23" s="31"/>
      <c r="B23" s="1">
        <v>12</v>
      </c>
      <c r="C23" s="66">
        <v>55</v>
      </c>
      <c r="D23" s="63" t="s">
        <v>62</v>
      </c>
      <c r="E23" s="37">
        <v>5</v>
      </c>
      <c r="F23" s="8">
        <f>a!O$13</f>
        <v>0.5</v>
      </c>
      <c r="G23" s="88">
        <v>46411</v>
      </c>
      <c r="H23" s="89">
        <v>263</v>
      </c>
      <c r="I23" s="86">
        <f t="shared" si="3"/>
        <v>0.005666760035336451</v>
      </c>
      <c r="J23" s="41">
        <f t="shared" si="4"/>
        <v>0.027938005247670948</v>
      </c>
      <c r="K23" s="41">
        <f t="shared" si="5"/>
        <v>0.972061994752329</v>
      </c>
      <c r="L23" s="45">
        <f t="shared" si="14"/>
        <v>95190.17687621321</v>
      </c>
      <c r="M23" s="45">
        <f t="shared" si="6"/>
        <v>2659.423661094377</v>
      </c>
      <c r="N23" s="45">
        <f t="shared" si="7"/>
        <v>469302.32522833016</v>
      </c>
      <c r="O23" s="45">
        <f t="shared" si="0"/>
        <v>2594900.4934631386</v>
      </c>
      <c r="P23" s="23">
        <f t="shared" si="8"/>
        <v>27.260170940091722</v>
      </c>
      <c r="Q23" s="41">
        <f t="shared" si="9"/>
        <v>2.884888312826206E-06</v>
      </c>
      <c r="R23" s="45">
        <f t="shared" si="1"/>
        <v>16960264.541831683</v>
      </c>
      <c r="S23" s="45">
        <f t="shared" si="2"/>
        <v>109637194.79823767</v>
      </c>
      <c r="T23" s="43">
        <f t="shared" si="10"/>
        <v>0.012099673390532813</v>
      </c>
      <c r="U23" s="10">
        <f t="shared" si="11"/>
        <v>0.10999851540149445</v>
      </c>
      <c r="V23" s="42">
        <f t="shared" si="12"/>
        <v>27.044573849904793</v>
      </c>
      <c r="W23" s="42">
        <f t="shared" si="13"/>
        <v>27.47576803027865</v>
      </c>
      <c r="Y23" s="10"/>
      <c r="Z23" s="9"/>
      <c r="AA23" s="9"/>
    </row>
    <row r="24" spans="1:27" ht="12.75">
      <c r="A24" s="31"/>
      <c r="B24" s="1">
        <v>13</v>
      </c>
      <c r="C24" s="66">
        <v>60</v>
      </c>
      <c r="D24" s="63" t="s">
        <v>63</v>
      </c>
      <c r="E24" s="37">
        <v>5</v>
      </c>
      <c r="F24" s="8">
        <f>a!P$13</f>
        <v>0.5</v>
      </c>
      <c r="G24" s="88">
        <v>39820</v>
      </c>
      <c r="H24" s="89">
        <v>304</v>
      </c>
      <c r="I24" s="86">
        <f t="shared" si="3"/>
        <v>0.0076343545956805625</v>
      </c>
      <c r="J24" s="41">
        <f t="shared" si="4"/>
        <v>0.03745687530803351</v>
      </c>
      <c r="K24" s="41">
        <f t="shared" si="5"/>
        <v>0.9625431246919665</v>
      </c>
      <c r="L24" s="45">
        <f t="shared" si="14"/>
        <v>92530.75321511884</v>
      </c>
      <c r="M24" s="45">
        <f t="shared" si="6"/>
        <v>3465.9128853371367</v>
      </c>
      <c r="N24" s="45">
        <f t="shared" si="7"/>
        <v>453988.98386225133</v>
      </c>
      <c r="O24" s="45">
        <f t="shared" si="0"/>
        <v>2125598.1682348084</v>
      </c>
      <c r="P24" s="23">
        <f t="shared" si="8"/>
        <v>22.971802286026367</v>
      </c>
      <c r="Q24" s="41">
        <f t="shared" si="9"/>
        <v>4.442318605247897E-06</v>
      </c>
      <c r="R24" s="45">
        <f t="shared" si="1"/>
        <v>17204959.812497787</v>
      </c>
      <c r="S24" s="45">
        <f t="shared" si="2"/>
        <v>92676930.25640598</v>
      </c>
      <c r="T24" s="43">
        <f t="shared" si="10"/>
        <v>0.0108242906527411</v>
      </c>
      <c r="U24" s="10">
        <f t="shared" si="11"/>
        <v>0.1040398512721981</v>
      </c>
      <c r="V24" s="42">
        <f t="shared" si="12"/>
        <v>22.76788417753286</v>
      </c>
      <c r="W24" s="42">
        <f t="shared" si="13"/>
        <v>23.175720394519875</v>
      </c>
      <c r="Y24" s="10"/>
      <c r="Z24" s="9"/>
      <c r="AA24" s="9"/>
    </row>
    <row r="25" spans="1:27" ht="12.75">
      <c r="A25" s="31"/>
      <c r="B25" s="1">
        <v>14</v>
      </c>
      <c r="C25" s="66">
        <v>65</v>
      </c>
      <c r="D25" s="63" t="s">
        <v>64</v>
      </c>
      <c r="E25" s="37">
        <v>5</v>
      </c>
      <c r="F25" s="8">
        <f>a!Q$13</f>
        <v>0.5</v>
      </c>
      <c r="G25" s="88">
        <v>37978</v>
      </c>
      <c r="H25" s="89">
        <v>536</v>
      </c>
      <c r="I25" s="86">
        <f t="shared" si="3"/>
        <v>0.014113434093422507</v>
      </c>
      <c r="J25" s="41">
        <f t="shared" si="4"/>
        <v>0.06816216491174525</v>
      </c>
      <c r="K25" s="41">
        <f t="shared" si="5"/>
        <v>0.9318378350882548</v>
      </c>
      <c r="L25" s="45">
        <f t="shared" si="14"/>
        <v>89064.8403297817</v>
      </c>
      <c r="M25" s="45">
        <f t="shared" si="6"/>
        <v>6070.852334396841</v>
      </c>
      <c r="N25" s="45">
        <f t="shared" si="7"/>
        <v>430147.0708129164</v>
      </c>
      <c r="O25" s="45">
        <f t="shared" si="0"/>
        <v>1671609.184372557</v>
      </c>
      <c r="P25" s="23">
        <f t="shared" si="8"/>
        <v>18.76845204216462</v>
      </c>
      <c r="Q25" s="41">
        <f t="shared" si="9"/>
        <v>8.077227247862213E-06</v>
      </c>
      <c r="R25" s="45">
        <f t="shared" si="1"/>
        <v>19529299.7715158</v>
      </c>
      <c r="S25" s="45">
        <f t="shared" si="2"/>
        <v>75471970.44390818</v>
      </c>
      <c r="T25" s="43">
        <f t="shared" si="10"/>
        <v>0.009514218071825063</v>
      </c>
      <c r="U25" s="10">
        <f t="shared" si="11"/>
        <v>0.0975408533478412</v>
      </c>
      <c r="V25" s="42">
        <f t="shared" si="12"/>
        <v>18.57727196960285</v>
      </c>
      <c r="W25" s="42">
        <f t="shared" si="13"/>
        <v>18.959632114726386</v>
      </c>
      <c r="Y25" s="10"/>
      <c r="Z25" s="9"/>
      <c r="AA25" s="9"/>
    </row>
    <row r="26" spans="1:27" ht="12.75">
      <c r="A26" s="31"/>
      <c r="B26" s="1">
        <v>15</v>
      </c>
      <c r="C26" s="66">
        <v>70</v>
      </c>
      <c r="D26" s="63" t="s">
        <v>65</v>
      </c>
      <c r="E26" s="37">
        <v>5</v>
      </c>
      <c r="F26" s="8">
        <f>a!R$13</f>
        <v>0.5</v>
      </c>
      <c r="G26" s="88">
        <v>37039</v>
      </c>
      <c r="H26" s="89">
        <v>872</v>
      </c>
      <c r="I26" s="86">
        <f t="shared" si="3"/>
        <v>0.023542752234131593</v>
      </c>
      <c r="J26" s="41">
        <f t="shared" si="4"/>
        <v>0.11117060608378593</v>
      </c>
      <c r="K26" s="41">
        <f t="shared" si="5"/>
        <v>0.8888293939162141</v>
      </c>
      <c r="L26" s="45">
        <f t="shared" si="14"/>
        <v>82993.98799538486</v>
      </c>
      <c r="M26" s="45">
        <f t="shared" si="6"/>
        <v>9226.491946757393</v>
      </c>
      <c r="N26" s="45">
        <f t="shared" si="7"/>
        <v>391903.71011003084</v>
      </c>
      <c r="O26" s="45">
        <f t="shared" si="0"/>
        <v>1241462.1135596407</v>
      </c>
      <c r="P26" s="23">
        <f t="shared" si="8"/>
        <v>14.958458360004053</v>
      </c>
      <c r="Q26" s="41">
        <f t="shared" si="9"/>
        <v>1.2597427576780341E-05</v>
      </c>
      <c r="R26" s="45">
        <f t="shared" si="1"/>
        <v>17047744.608941246</v>
      </c>
      <c r="S26" s="45">
        <f t="shared" si="2"/>
        <v>55942670.67239238</v>
      </c>
      <c r="T26" s="43">
        <f t="shared" si="10"/>
        <v>0.00812175581831802</v>
      </c>
      <c r="U26" s="10">
        <f t="shared" si="11"/>
        <v>0.0901207846077586</v>
      </c>
      <c r="V26" s="42">
        <f t="shared" si="12"/>
        <v>14.781821622172847</v>
      </c>
      <c r="W26" s="42">
        <f t="shared" si="13"/>
        <v>15.13509509783526</v>
      </c>
      <c r="Y26" s="10"/>
      <c r="Z26" s="9"/>
      <c r="AA26" s="9"/>
    </row>
    <row r="27" spans="1:27" ht="12.75">
      <c r="A27" s="31"/>
      <c r="B27" s="1">
        <v>16</v>
      </c>
      <c r="C27" s="66">
        <v>75</v>
      </c>
      <c r="D27" s="63" t="s">
        <v>66</v>
      </c>
      <c r="E27" s="37">
        <v>5</v>
      </c>
      <c r="F27" s="8">
        <f>a!S$13</f>
        <v>0.5</v>
      </c>
      <c r="G27" s="88">
        <v>33288</v>
      </c>
      <c r="H27" s="89">
        <v>1390</v>
      </c>
      <c r="I27" s="86">
        <f t="shared" si="3"/>
        <v>0.041756789233357364</v>
      </c>
      <c r="J27" s="41">
        <f t="shared" si="4"/>
        <v>0.18904877186301444</v>
      </c>
      <c r="K27" s="41">
        <f t="shared" si="5"/>
        <v>0.8109512281369855</v>
      </c>
      <c r="L27" s="45">
        <f t="shared" si="14"/>
        <v>73767.49604862746</v>
      </c>
      <c r="M27" s="45">
        <f t="shared" si="6"/>
        <v>13945.654531402797</v>
      </c>
      <c r="N27" s="45">
        <f t="shared" si="7"/>
        <v>333973.3439146303</v>
      </c>
      <c r="O27" s="45">
        <f t="shared" si="0"/>
        <v>849558.4034496099</v>
      </c>
      <c r="P27" s="23">
        <f t="shared" si="8"/>
        <v>11.516703818841592</v>
      </c>
      <c r="Q27" s="41">
        <f t="shared" si="9"/>
        <v>2.0851036874044604E-05</v>
      </c>
      <c r="R27" s="45">
        <f t="shared" si="1"/>
        <v>14026970.290633192</v>
      </c>
      <c r="S27" s="45">
        <f t="shared" si="2"/>
        <v>38894926.06345113</v>
      </c>
      <c r="T27" s="43">
        <f t="shared" si="10"/>
        <v>0.007147643217422393</v>
      </c>
      <c r="U27" s="10">
        <f t="shared" si="11"/>
        <v>0.08454373553033005</v>
      </c>
      <c r="V27" s="42">
        <f t="shared" si="12"/>
        <v>11.350998097202144</v>
      </c>
      <c r="W27" s="42">
        <f t="shared" si="13"/>
        <v>11.68240954048104</v>
      </c>
      <c r="Y27" s="10"/>
      <c r="Z27" s="9"/>
      <c r="AA27" s="9"/>
    </row>
    <row r="28" spans="1:27" ht="12.75">
      <c r="A28" s="31"/>
      <c r="B28" s="1">
        <v>17</v>
      </c>
      <c r="C28" s="66">
        <v>80</v>
      </c>
      <c r="D28" s="63" t="s">
        <v>67</v>
      </c>
      <c r="E28" s="37">
        <v>5</v>
      </c>
      <c r="F28" s="8">
        <f>a!T$13</f>
        <v>0.5</v>
      </c>
      <c r="G28" s="88">
        <v>23306</v>
      </c>
      <c r="H28" s="89">
        <v>1605</v>
      </c>
      <c r="I28" s="86">
        <f t="shared" si="3"/>
        <v>0.06886638633828199</v>
      </c>
      <c r="J28" s="41">
        <f t="shared" si="4"/>
        <v>0.293756977872138</v>
      </c>
      <c r="K28" s="41">
        <f t="shared" si="5"/>
        <v>0.7062430221278619</v>
      </c>
      <c r="L28" s="45">
        <f t="shared" si="14"/>
        <v>59821.84151722467</v>
      </c>
      <c r="M28" s="45">
        <f t="shared" si="6"/>
        <v>17573.08337484592</v>
      </c>
      <c r="N28" s="45">
        <f t="shared" si="7"/>
        <v>255176.49914900854</v>
      </c>
      <c r="O28" s="45">
        <f>O29+N28</f>
        <v>515585.0595349795</v>
      </c>
      <c r="P28" s="23">
        <f t="shared" si="8"/>
        <v>8.618675829070318</v>
      </c>
      <c r="Q28" s="41">
        <f t="shared" si="9"/>
        <v>3.7971304395110686E-05</v>
      </c>
      <c r="R28" s="45">
        <f t="shared" si="1"/>
        <v>10199564.335600812</v>
      </c>
      <c r="S28" s="45">
        <f>S29+R28</f>
        <v>24867955.772817943</v>
      </c>
      <c r="T28" s="43">
        <f t="shared" si="10"/>
        <v>0.006948971498794247</v>
      </c>
      <c r="U28" s="10">
        <f t="shared" si="11"/>
        <v>0.0833604912341227</v>
      </c>
      <c r="V28" s="42">
        <f t="shared" si="12"/>
        <v>8.455289266251437</v>
      </c>
      <c r="W28" s="42">
        <f t="shared" si="13"/>
        <v>8.782062391889198</v>
      </c>
      <c r="Y28" s="10"/>
      <c r="Z28" s="9"/>
      <c r="AA28" s="9"/>
    </row>
    <row r="29" spans="1:27" ht="12.75">
      <c r="A29" s="31"/>
      <c r="B29" s="1">
        <v>18</v>
      </c>
      <c r="C29" s="1">
        <v>85</v>
      </c>
      <c r="D29" s="63" t="s">
        <v>47</v>
      </c>
      <c r="E29" s="116">
        <f>2/I29</f>
        <v>12.327394784404854</v>
      </c>
      <c r="F29" s="8">
        <f>a!U$13</f>
        <v>0.5</v>
      </c>
      <c r="G29" s="88">
        <v>23872</v>
      </c>
      <c r="H29" s="89">
        <v>3873</v>
      </c>
      <c r="I29" s="86">
        <f t="shared" si="3"/>
        <v>0.16224028150134048</v>
      </c>
      <c r="J29" s="117">
        <v>1</v>
      </c>
      <c r="K29" s="117">
        <f>1-J29</f>
        <v>0</v>
      </c>
      <c r="L29" s="45">
        <f t="shared" si="14"/>
        <v>42248.75814237875</v>
      </c>
      <c r="M29" s="106">
        <f>L29</f>
        <v>42248.75814237875</v>
      </c>
      <c r="N29" s="106">
        <f>L29/I29</f>
        <v>260408.56038597095</v>
      </c>
      <c r="O29" s="45">
        <f>N29</f>
        <v>260408.56038597095</v>
      </c>
      <c r="P29" s="23">
        <f t="shared" si="8"/>
        <v>6.163697392202427</v>
      </c>
      <c r="Q29" s="86">
        <f>(I29*(1-I29))/(G29)</f>
        <v>5.693631558298687E-06</v>
      </c>
      <c r="R29" s="106">
        <f>((L29^2)/(I29^4))*Q29</f>
        <v>14668391.437217131</v>
      </c>
      <c r="S29" s="106">
        <f>R29</f>
        <v>14668391.437217131</v>
      </c>
      <c r="T29" s="43">
        <f t="shared" si="10"/>
        <v>0.008217781603521964</v>
      </c>
      <c r="U29" s="10">
        <f t="shared" si="11"/>
        <v>0.09065198069276789</v>
      </c>
      <c r="V29" s="42">
        <f t="shared" si="12"/>
        <v>5.986019510044602</v>
      </c>
      <c r="W29" s="42">
        <f t="shared" si="13"/>
        <v>6.341375274360252</v>
      </c>
      <c r="Y29" s="10"/>
      <c r="Z29" s="9"/>
      <c r="AA29" s="9"/>
    </row>
    <row r="30" spans="1:23" ht="12.75">
      <c r="A30" s="31"/>
      <c r="B30" s="50"/>
      <c r="C30" s="50"/>
      <c r="D30" s="50"/>
      <c r="E30" s="67"/>
      <c r="F30" s="50"/>
      <c r="G30" s="47"/>
      <c r="H30" s="47"/>
      <c r="I30" s="47"/>
      <c r="J30" s="47"/>
      <c r="K30" s="47"/>
      <c r="L30" s="47"/>
      <c r="M30" s="47"/>
      <c r="N30" s="51"/>
      <c r="O30" s="52"/>
      <c r="P30" s="47"/>
      <c r="Q30" s="47"/>
      <c r="R30" s="47"/>
      <c r="S30" s="47"/>
      <c r="T30" s="47"/>
      <c r="U30" s="53"/>
      <c r="V30" s="47"/>
      <c r="W30" s="47"/>
    </row>
    <row r="31" spans="1:23" ht="12.75">
      <c r="A31" s="31"/>
      <c r="B31" s="54"/>
      <c r="C31" s="54"/>
      <c r="D31" s="54"/>
      <c r="E31" s="54"/>
      <c r="F31" s="54"/>
      <c r="G31" s="31"/>
      <c r="H31" s="31"/>
      <c r="I31" s="31"/>
      <c r="J31" s="31"/>
      <c r="K31" s="31"/>
      <c r="L31" s="31"/>
      <c r="M31" s="31"/>
      <c r="N31" s="55"/>
      <c r="O31" s="56"/>
      <c r="P31" s="31"/>
      <c r="Q31" s="31"/>
      <c r="R31" s="31"/>
      <c r="S31" s="31"/>
      <c r="T31" s="31"/>
      <c r="U31" s="57"/>
      <c r="V31" s="31"/>
      <c r="W31" s="31"/>
    </row>
    <row r="32" spans="2:21" ht="12.75">
      <c r="B32" s="84" t="s">
        <v>127</v>
      </c>
      <c r="M32" s="11"/>
      <c r="Q32" s="46"/>
      <c r="R32" s="46"/>
      <c r="S32" s="46"/>
      <c r="T32"/>
      <c r="U32" s="2"/>
    </row>
    <row r="33" ht="12.75"/>
    <row r="34" ht="12.75"/>
    <row r="35" ht="12.75"/>
    <row r="37" ht="12.75"/>
    <row r="38" ht="12.75"/>
  </sheetData>
  <mergeCells count="1">
    <mergeCell ref="V8:W8"/>
  </mergeCells>
  <hyperlinks>
    <hyperlink ref="B3" location="Instructions!A1" display="Instructions!A1"/>
    <hyperlink ref="B4" location="Notes!A1" display="Notes!A1"/>
  </hyperlinks>
  <printOptions/>
  <pageMargins left="0.75" right="0.75" top="1" bottom="1" header="0.5" footer="0.5"/>
  <pageSetup blackAndWhite="1" fitToWidth="2" fitToHeight="1" horizontalDpi="600" verticalDpi="600" orientation="landscape" paperSize="9" r:id="rId4"/>
  <drawing r:id="rId3"/>
  <legacyDrawing r:id="rId2"/>
</worksheet>
</file>

<file path=xl/worksheets/sheet19.xml><?xml version="1.0" encoding="utf-8"?>
<worksheet xmlns="http://schemas.openxmlformats.org/spreadsheetml/2006/main" xmlns:r="http://schemas.openxmlformats.org/officeDocument/2006/relationships">
  <sheetPr codeName="Sheet2">
    <pageSetUpPr fitToPage="1"/>
  </sheetPr>
  <dimension ref="B3:B3"/>
  <sheetViews>
    <sheetView showGridLines="0" showRowColHeaders="0" workbookViewId="0" topLeftCell="A1">
      <selection activeCell="A2" sqref="A2"/>
    </sheetView>
  </sheetViews>
  <sheetFormatPr defaultColWidth="9.140625" defaultRowHeight="12.75"/>
  <cols>
    <col min="1" max="1" width="3.140625" style="0" customWidth="1"/>
    <col min="2" max="2" width="13.8515625" style="0" customWidth="1"/>
  </cols>
  <sheetData>
    <row r="1" s="32" customFormat="1" ht="48.75" customHeight="1"/>
    <row r="3" ht="12.75">
      <c r="B3" s="103" t="s">
        <v>115</v>
      </c>
    </row>
  </sheetData>
  <hyperlinks>
    <hyperlink ref="B3" location="Instructions!A1" display="Instructions!A1"/>
  </hyperlinks>
  <printOptions/>
  <pageMargins left="0.75" right="0.75" top="1" bottom="1" header="0.5" footer="0.5"/>
  <pageSetup blackAndWhite="1" fitToHeight="1" fitToWidth="1" orientation="portrait" paperSize="9" scale="67" r:id="rId2"/>
  <drawing r:id="rId1"/>
</worksheet>
</file>

<file path=xl/worksheets/sheet2.xml><?xml version="1.0" encoding="utf-8"?>
<worksheet xmlns="http://schemas.openxmlformats.org/spreadsheetml/2006/main" xmlns:r="http://schemas.openxmlformats.org/officeDocument/2006/relationships">
  <sheetPr codeName="Sheet5"/>
  <dimension ref="A1:V15"/>
  <sheetViews>
    <sheetView workbookViewId="0" topLeftCell="A1">
      <selection activeCell="A2" sqref="A2"/>
    </sheetView>
  </sheetViews>
  <sheetFormatPr defaultColWidth="9.140625" defaultRowHeight="12.75"/>
  <cols>
    <col min="1" max="1" width="8.00390625" style="0" customWidth="1"/>
    <col min="2" max="2" width="20.140625" style="0" bestFit="1" customWidth="1"/>
    <col min="3" max="3" width="8.00390625" style="0" bestFit="1" customWidth="1"/>
    <col min="4" max="21" width="6.57421875" style="0" bestFit="1" customWidth="1"/>
    <col min="22" max="22" width="8.57421875" style="0" bestFit="1" customWidth="1"/>
  </cols>
  <sheetData>
    <row r="1" s="80" customFormat="1" ht="48.75" customHeight="1">
      <c r="C1" s="81"/>
    </row>
    <row r="3" s="94" customFormat="1" ht="15.75">
      <c r="A3" s="93" t="s">
        <v>51</v>
      </c>
    </row>
    <row r="4" s="97" customFormat="1" ht="18.75">
      <c r="A4" s="96" t="s">
        <v>114</v>
      </c>
    </row>
    <row r="5" s="97" customFormat="1" ht="12.75" customHeight="1">
      <c r="A5" s="96"/>
    </row>
    <row r="6" spans="1:3" s="97" customFormat="1" ht="12.75" customHeight="1">
      <c r="A6" s="104" t="s">
        <v>115</v>
      </c>
      <c r="C6" s="120" t="s">
        <v>133</v>
      </c>
    </row>
    <row r="7" spans="1:3" s="97" customFormat="1" ht="12.75" customHeight="1">
      <c r="A7" s="104" t="s">
        <v>116</v>
      </c>
      <c r="C7" s="120" t="s">
        <v>135</v>
      </c>
    </row>
    <row r="8" ht="12.75" customHeight="1">
      <c r="C8" s="120" t="s">
        <v>138</v>
      </c>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s="12" t="s">
        <v>68</v>
      </c>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s="13" t="s">
        <v>69</v>
      </c>
    </row>
    <row r="13" spans="1:22" ht="12.75">
      <c r="A13" t="str">
        <f>Deaths!A13</f>
        <v>Code</v>
      </c>
      <c r="B13" s="105" t="str">
        <f>Deaths!B13</f>
        <v>Standard/National Area</v>
      </c>
      <c r="C13" s="113">
        <f>SUM(C15:C65536)</f>
        <v>0</v>
      </c>
      <c r="D13" s="113">
        <f>SUM(D15:D65536)</f>
        <v>0</v>
      </c>
      <c r="E13" s="113">
        <f>SUM(E15:E65536)</f>
        <v>0</v>
      </c>
      <c r="F13" s="113">
        <f>SUM(F15:F65536)</f>
        <v>0</v>
      </c>
      <c r="G13" s="113">
        <f>SUM(G15:G65536)</f>
        <v>0</v>
      </c>
      <c r="H13" s="113">
        <f>SUM(H15:H65536)</f>
        <v>0</v>
      </c>
      <c r="I13" s="113">
        <f>SUM(I15:I65536)</f>
        <v>0</v>
      </c>
      <c r="J13" s="113">
        <f>SUM(J15:J65536)</f>
        <v>0</v>
      </c>
      <c r="K13" s="113">
        <f>SUM(K15:K65536)</f>
        <v>0</v>
      </c>
      <c r="L13" s="113">
        <f>SUM(L15:L65536)</f>
        <v>0</v>
      </c>
      <c r="M13" s="113">
        <f>SUM(M15:M65536)</f>
        <v>0</v>
      </c>
      <c r="N13" s="113">
        <f>SUM(N15:N65536)</f>
        <v>0</v>
      </c>
      <c r="O13" s="113">
        <f>SUM(O15:O65536)</f>
        <v>0</v>
      </c>
      <c r="P13" s="113">
        <f>SUM(P15:P65536)</f>
        <v>0</v>
      </c>
      <c r="Q13" s="113">
        <f>SUM(Q15:Q65536)</f>
        <v>0</v>
      </c>
      <c r="R13" s="113">
        <f>SUM(R15:R65536)</f>
        <v>0</v>
      </c>
      <c r="S13" s="113">
        <f>SUM(S15:S65536)</f>
        <v>0</v>
      </c>
      <c r="T13" s="113">
        <f>SUM(T15:T65536)</f>
        <v>0</v>
      </c>
      <c r="U13" s="113">
        <f>SUM(U15:U65536)</f>
        <v>0</v>
      </c>
      <c r="V13" s="17">
        <f>SUM(V15:V65536)</f>
        <v>0</v>
      </c>
    </row>
    <row r="14" ht="12.75">
      <c r="A14" s="84"/>
    </row>
    <row r="15" spans="1:22" ht="12.75">
      <c r="A15" t="str">
        <f>Deaths!A15</f>
        <v>Code</v>
      </c>
      <c r="B15" s="15" t="str">
        <f>Deaths!B15</f>
        <v>Small area</v>
      </c>
      <c r="C15" s="113">
        <v>0</v>
      </c>
      <c r="D15" s="113">
        <v>0</v>
      </c>
      <c r="E15" s="113">
        <v>0</v>
      </c>
      <c r="F15" s="113">
        <v>0</v>
      </c>
      <c r="G15" s="113">
        <v>0</v>
      </c>
      <c r="H15" s="113">
        <v>0</v>
      </c>
      <c r="I15" s="113">
        <v>0</v>
      </c>
      <c r="J15" s="113">
        <v>0</v>
      </c>
      <c r="K15" s="113">
        <v>0</v>
      </c>
      <c r="L15" s="113">
        <v>0</v>
      </c>
      <c r="M15" s="113">
        <v>0</v>
      </c>
      <c r="N15" s="113">
        <v>0</v>
      </c>
      <c r="O15" s="113">
        <v>0</v>
      </c>
      <c r="P15" s="113">
        <v>0</v>
      </c>
      <c r="Q15" s="113">
        <v>0</v>
      </c>
      <c r="R15" s="113">
        <v>0</v>
      </c>
      <c r="S15" s="113">
        <v>0</v>
      </c>
      <c r="T15" s="113">
        <v>0</v>
      </c>
      <c r="U15" s="113">
        <v>0</v>
      </c>
      <c r="V15" s="17">
        <f>SUM(C15:U15)</f>
        <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20.xml><?xml version="1.0" encoding="utf-8"?>
<worksheet xmlns="http://schemas.openxmlformats.org/spreadsheetml/2006/main" xmlns:r="http://schemas.openxmlformats.org/officeDocument/2006/relationships">
  <sheetPr codeName="Sheet20"/>
  <dimension ref="B4:C25"/>
  <sheetViews>
    <sheetView showGridLines="0" showRowColHeaders="0" tabSelected="1" workbookViewId="0" topLeftCell="A1">
      <selection activeCell="A2" sqref="A2"/>
    </sheetView>
  </sheetViews>
  <sheetFormatPr defaultColWidth="9.140625" defaultRowHeight="12.75"/>
  <cols>
    <col min="1" max="1" width="3.7109375" style="0" customWidth="1"/>
    <col min="2" max="2" width="2.140625" style="0" customWidth="1"/>
    <col min="3" max="3" width="36.7109375" style="0" customWidth="1"/>
  </cols>
  <sheetData>
    <row r="1" s="32" customFormat="1" ht="48.75" customHeight="1"/>
    <row r="4" spans="2:3" ht="12.75">
      <c r="B4" s="130" t="s">
        <v>116</v>
      </c>
      <c r="C4" s="130"/>
    </row>
    <row r="6" spans="2:3" ht="12.75">
      <c r="B6" s="131" t="s">
        <v>125</v>
      </c>
      <c r="C6" s="130"/>
    </row>
    <row r="8" spans="2:3" ht="12.75">
      <c r="B8" s="132" t="s">
        <v>126</v>
      </c>
      <c r="C8" s="132"/>
    </row>
    <row r="9" ht="12.75">
      <c r="C9" s="103" t="s">
        <v>117</v>
      </c>
    </row>
    <row r="10" ht="12.75">
      <c r="C10" s="103" t="s">
        <v>51</v>
      </c>
    </row>
    <row r="11" ht="12.75">
      <c r="C11" s="103" t="s">
        <v>6</v>
      </c>
    </row>
    <row r="12" ht="12.75">
      <c r="C12" s="103" t="s">
        <v>3</v>
      </c>
    </row>
    <row r="13" ht="12.75">
      <c r="C13" s="103" t="s">
        <v>4</v>
      </c>
    </row>
    <row r="14" ht="12.75">
      <c r="C14" s="103" t="s">
        <v>38</v>
      </c>
    </row>
    <row r="15" ht="12.75">
      <c r="C15" s="103" t="s">
        <v>39</v>
      </c>
    </row>
    <row r="16" ht="12.75">
      <c r="C16" s="103" t="s">
        <v>7</v>
      </c>
    </row>
    <row r="17" ht="12.75">
      <c r="C17" s="103" t="s">
        <v>8</v>
      </c>
    </row>
    <row r="18" ht="12.75">
      <c r="C18" s="103" t="s">
        <v>9</v>
      </c>
    </row>
    <row r="19" ht="12.75">
      <c r="C19" s="103" t="s">
        <v>119</v>
      </c>
    </row>
    <row r="20" ht="12.75">
      <c r="C20" s="103" t="s">
        <v>120</v>
      </c>
    </row>
    <row r="21" ht="12.75">
      <c r="C21" s="103" t="s">
        <v>121</v>
      </c>
    </row>
    <row r="22" ht="12.75">
      <c r="C22" s="103" t="s">
        <v>122</v>
      </c>
    </row>
    <row r="23" ht="12.75">
      <c r="C23" s="103" t="s">
        <v>123</v>
      </c>
    </row>
    <row r="24" ht="12.75">
      <c r="C24" s="103" t="s">
        <v>124</v>
      </c>
    </row>
    <row r="25" ht="12.75">
      <c r="C25" s="103" t="s">
        <v>118</v>
      </c>
    </row>
  </sheetData>
  <mergeCells count="3">
    <mergeCell ref="B4:C4"/>
    <mergeCell ref="B6:C6"/>
    <mergeCell ref="B8:C8"/>
  </mergeCells>
  <hyperlinks>
    <hyperlink ref="B4" location="Notes!A1" display="Notes!A1"/>
    <hyperlink ref="B6" location="LifeTable!A1" display="LifeTable!A1"/>
    <hyperlink ref="C9" location="Deaths!A1" display="Deaths!A1"/>
    <hyperlink ref="C10" location="Pops!A1" display="Pops!A1"/>
    <hyperlink ref="C11" location="M!A1" display="M!A1"/>
    <hyperlink ref="C12" location="n!A1" display="n!A1"/>
    <hyperlink ref="C13" location="a!A1" display="a!A1"/>
    <hyperlink ref="C14" location="q!A1" display="q!A1"/>
    <hyperlink ref="C15" location="p!A1" display="p!A1"/>
    <hyperlink ref="C16" location="Cohort!A1" display="Cohort!A1"/>
    <hyperlink ref="C17" location="d!A1" display="d!A1"/>
    <hyperlink ref="C18" location="L!A1" display="L!A1"/>
    <hyperlink ref="C19" location="T!A1" display="T!A1"/>
    <hyperlink ref="C20" location="e!A1" display="e!A1"/>
    <hyperlink ref="C21" location="Sp!A1" display="Sp!A1"/>
    <hyperlink ref="C22" location="Se1!A1" display="Se1!A1"/>
    <hyperlink ref="C23" location="Se2!A1" display="Se2!A1"/>
    <hyperlink ref="C24" location="Se3!A1" display="Se3!A1"/>
    <hyperlink ref="C25" location="Summary!A1" display="Summary!A1"/>
  </hyperlinks>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Sheet21"/>
  <dimension ref="B2:G24"/>
  <sheetViews>
    <sheetView workbookViewId="0" topLeftCell="A1">
      <selection activeCell="F4" sqref="F4"/>
    </sheetView>
  </sheetViews>
  <sheetFormatPr defaultColWidth="9.140625" defaultRowHeight="12.75"/>
  <cols>
    <col min="3" max="3" width="13.421875" style="0" customWidth="1"/>
    <col min="4" max="4" width="12.7109375" style="0" customWidth="1"/>
  </cols>
  <sheetData>
    <row r="2" spans="2:4" ht="12.75">
      <c r="B2" s="29" t="s">
        <v>73</v>
      </c>
      <c r="C2" s="29" t="s">
        <v>72</v>
      </c>
      <c r="D2" s="29" t="s">
        <v>74</v>
      </c>
    </row>
    <row r="3" spans="2:4" ht="12.75">
      <c r="B3" s="69">
        <v>1</v>
      </c>
      <c r="C3" s="70" t="str">
        <f>VLOOKUP(AgeID,AgeTable,2,FALSE)</f>
        <v>Birth</v>
      </c>
      <c r="D3" s="70">
        <f>VLOOKUP(AgeID,AgeTable,3,FALSE)</f>
        <v>3</v>
      </c>
    </row>
    <row r="4" spans="6:7" ht="12.75">
      <c r="F4">
        <f>COUNTA(Deaths!A15:A65536)</f>
        <v>1</v>
      </c>
      <c r="G4" t="s">
        <v>130</v>
      </c>
    </row>
    <row r="5" spans="2:7" ht="12.75">
      <c r="B5" s="29" t="s">
        <v>73</v>
      </c>
      <c r="C5" s="29" t="s">
        <v>72</v>
      </c>
      <c r="D5" s="29" t="s">
        <v>74</v>
      </c>
      <c r="G5" s="110" t="s">
        <v>131</v>
      </c>
    </row>
    <row r="6" spans="2:4" ht="12.75">
      <c r="B6" s="72">
        <v>1</v>
      </c>
      <c r="C6" s="31" t="s">
        <v>50</v>
      </c>
      <c r="D6" s="73">
        <v>3</v>
      </c>
    </row>
    <row r="7" spans="2:4" ht="12.75">
      <c r="B7" s="72">
        <v>2</v>
      </c>
      <c r="C7" s="31" t="s">
        <v>75</v>
      </c>
      <c r="D7" s="73">
        <v>4</v>
      </c>
    </row>
    <row r="8" spans="2:4" ht="12.75">
      <c r="B8" s="72">
        <v>3</v>
      </c>
      <c r="C8" s="31" t="s">
        <v>76</v>
      </c>
      <c r="D8" s="73">
        <v>5</v>
      </c>
    </row>
    <row r="9" spans="2:4" ht="12.75">
      <c r="B9" s="72">
        <v>4</v>
      </c>
      <c r="C9" s="31" t="s">
        <v>77</v>
      </c>
      <c r="D9" s="73">
        <v>6</v>
      </c>
    </row>
    <row r="10" spans="2:4" ht="12.75">
      <c r="B10" s="72">
        <v>5</v>
      </c>
      <c r="C10" s="31" t="s">
        <v>78</v>
      </c>
      <c r="D10" s="73">
        <v>7</v>
      </c>
    </row>
    <row r="11" spans="2:4" ht="12.75">
      <c r="B11" s="72">
        <v>6</v>
      </c>
      <c r="C11" s="31" t="s">
        <v>79</v>
      </c>
      <c r="D11" s="73">
        <v>8</v>
      </c>
    </row>
    <row r="12" spans="2:4" ht="12.75">
      <c r="B12" s="72">
        <v>7</v>
      </c>
      <c r="C12" s="31" t="s">
        <v>80</v>
      </c>
      <c r="D12" s="73">
        <v>9</v>
      </c>
    </row>
    <row r="13" spans="2:4" ht="12.75">
      <c r="B13" s="72">
        <v>8</v>
      </c>
      <c r="C13" s="31" t="s">
        <v>81</v>
      </c>
      <c r="D13" s="73">
        <v>10</v>
      </c>
    </row>
    <row r="14" spans="2:4" ht="12.75">
      <c r="B14" s="72">
        <v>9</v>
      </c>
      <c r="C14" s="31" t="s">
        <v>82</v>
      </c>
      <c r="D14" s="73">
        <v>11</v>
      </c>
    </row>
    <row r="15" spans="2:4" ht="12.75">
      <c r="B15" s="72">
        <v>10</v>
      </c>
      <c r="C15" s="31" t="s">
        <v>83</v>
      </c>
      <c r="D15" s="73">
        <v>12</v>
      </c>
    </row>
    <row r="16" spans="2:4" ht="12.75">
      <c r="B16" s="72">
        <v>11</v>
      </c>
      <c r="C16" s="31" t="s">
        <v>84</v>
      </c>
      <c r="D16" s="73">
        <v>13</v>
      </c>
    </row>
    <row r="17" spans="2:4" ht="12.75">
      <c r="B17" s="72">
        <v>12</v>
      </c>
      <c r="C17" s="31" t="s">
        <v>85</v>
      </c>
      <c r="D17" s="73">
        <v>14</v>
      </c>
    </row>
    <row r="18" spans="2:4" ht="12.75">
      <c r="B18" s="72">
        <v>13</v>
      </c>
      <c r="C18" s="31" t="s">
        <v>86</v>
      </c>
      <c r="D18" s="73">
        <v>15</v>
      </c>
    </row>
    <row r="19" spans="2:4" ht="12.75">
      <c r="B19" s="72">
        <v>14</v>
      </c>
      <c r="C19" s="31" t="s">
        <v>87</v>
      </c>
      <c r="D19" s="73">
        <v>16</v>
      </c>
    </row>
    <row r="20" spans="2:4" ht="12.75">
      <c r="B20" s="72">
        <v>15</v>
      </c>
      <c r="C20" s="31" t="s">
        <v>88</v>
      </c>
      <c r="D20" s="73">
        <v>17</v>
      </c>
    </row>
    <row r="21" spans="2:4" ht="12.75">
      <c r="B21" s="72">
        <v>16</v>
      </c>
      <c r="C21" s="31" t="s">
        <v>89</v>
      </c>
      <c r="D21" s="73">
        <v>18</v>
      </c>
    </row>
    <row r="22" spans="2:4" ht="12.75">
      <c r="B22" s="72">
        <v>17</v>
      </c>
      <c r="C22" s="31" t="s">
        <v>90</v>
      </c>
      <c r="D22" s="73">
        <v>19</v>
      </c>
    </row>
    <row r="23" spans="2:4" ht="12.75">
      <c r="B23" s="72">
        <v>18</v>
      </c>
      <c r="C23" s="31" t="s">
        <v>91</v>
      </c>
      <c r="D23" s="73">
        <v>20</v>
      </c>
    </row>
    <row r="24" spans="2:4" ht="12.75">
      <c r="B24" s="74">
        <v>19</v>
      </c>
      <c r="C24" s="47" t="s">
        <v>92</v>
      </c>
      <c r="D24" s="75">
        <v>21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6"/>
  <dimension ref="A1:V15"/>
  <sheetViews>
    <sheetView workbookViewId="0" topLeftCell="A1">
      <selection activeCell="A2" sqref="A2"/>
    </sheetView>
  </sheetViews>
  <sheetFormatPr defaultColWidth="9.140625" defaultRowHeight="12.75"/>
  <cols>
    <col min="1" max="1" width="6.00390625" style="0" customWidth="1"/>
    <col min="2" max="2" width="20.140625" style="0" bestFit="1" customWidth="1"/>
    <col min="3" max="3" width="8.00390625" style="0" bestFit="1" customWidth="1"/>
    <col min="4" max="21" width="5.57421875" style="0" bestFit="1" customWidth="1"/>
    <col min="22" max="22" width="8.421875" style="0" bestFit="1" customWidth="1"/>
  </cols>
  <sheetData>
    <row r="1" s="80" customFormat="1" ht="48.75" customHeight="1">
      <c r="C1" s="81"/>
    </row>
    <row r="3" s="94" customFormat="1" ht="15.75">
      <c r="A3" s="95" t="s">
        <v>6</v>
      </c>
    </row>
    <row r="4" spans="1:18" s="97" customFormat="1" ht="16.5" customHeight="1">
      <c r="A4" s="98" t="s">
        <v>113</v>
      </c>
      <c r="C4" s="100"/>
      <c r="D4" s="100"/>
      <c r="E4" s="100"/>
      <c r="F4" s="100"/>
      <c r="G4" s="100"/>
      <c r="H4" s="100"/>
      <c r="I4" s="100"/>
      <c r="J4" s="100"/>
      <c r="K4" s="100"/>
      <c r="L4" s="100"/>
      <c r="M4" s="100"/>
      <c r="N4" s="100"/>
      <c r="O4" s="100"/>
      <c r="P4" s="100"/>
      <c r="Q4" s="100"/>
      <c r="R4" s="100"/>
    </row>
    <row r="5" spans="1:18" s="97" customFormat="1" ht="12.75" customHeight="1">
      <c r="A5" s="98"/>
      <c r="C5" s="100"/>
      <c r="D5" s="100"/>
      <c r="E5" s="100"/>
      <c r="F5" s="100"/>
      <c r="G5" s="100"/>
      <c r="H5" s="100"/>
      <c r="I5" s="100"/>
      <c r="J5" s="100"/>
      <c r="K5" s="100"/>
      <c r="L5" s="100"/>
      <c r="M5" s="100"/>
      <c r="N5" s="100"/>
      <c r="O5" s="100"/>
      <c r="P5" s="100"/>
      <c r="Q5" s="100"/>
      <c r="R5" s="100"/>
    </row>
    <row r="6" spans="1:18" s="97" customFormat="1" ht="12.75" customHeight="1">
      <c r="A6" s="104" t="s">
        <v>115</v>
      </c>
      <c r="C6" s="100"/>
      <c r="D6" s="100"/>
      <c r="E6" s="100"/>
      <c r="F6" s="100"/>
      <c r="G6" s="100"/>
      <c r="H6" s="100"/>
      <c r="I6" s="100"/>
      <c r="J6" s="100"/>
      <c r="K6" s="100"/>
      <c r="L6" s="100"/>
      <c r="M6" s="100"/>
      <c r="N6" s="100"/>
      <c r="O6" s="100"/>
      <c r="P6" s="100"/>
      <c r="Q6" s="100"/>
      <c r="R6" s="100"/>
    </row>
    <row r="7" spans="1:18" s="97" customFormat="1" ht="12.75" customHeight="1">
      <c r="A7" s="104" t="s">
        <v>116</v>
      </c>
      <c r="C7" s="100"/>
      <c r="D7" s="100"/>
      <c r="E7" s="100"/>
      <c r="F7" s="100"/>
      <c r="G7" s="100"/>
      <c r="H7" s="100"/>
      <c r="I7" s="100"/>
      <c r="J7" s="100"/>
      <c r="K7" s="100"/>
      <c r="L7" s="100"/>
      <c r="M7" s="100"/>
      <c r="N7" s="100"/>
      <c r="O7" s="100"/>
      <c r="P7" s="100"/>
      <c r="Q7" s="100"/>
      <c r="R7" s="100"/>
    </row>
    <row r="8" spans="2:22" ht="12.75" customHeight="1">
      <c r="B8" s="38"/>
      <c r="C8" s="35"/>
      <c r="D8" s="35"/>
      <c r="E8" s="35"/>
      <c r="F8" s="35"/>
      <c r="G8" s="35"/>
      <c r="H8" s="35"/>
      <c r="I8" s="35"/>
      <c r="J8" s="35"/>
      <c r="K8" s="35"/>
      <c r="L8" s="35"/>
      <c r="M8" s="35"/>
      <c r="N8" s="35"/>
      <c r="O8" s="35"/>
      <c r="P8" s="35"/>
      <c r="Q8" s="35"/>
      <c r="R8" s="35"/>
      <c r="S8" s="35"/>
      <c r="T8" s="35"/>
      <c r="U8" s="35"/>
      <c r="V8" s="35"/>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s="12" t="s">
        <v>68</v>
      </c>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s="13" t="s">
        <v>69</v>
      </c>
    </row>
    <row r="12" spans="1:2" ht="12.75">
      <c r="A12" s="28"/>
      <c r="B12" s="28"/>
    </row>
    <row r="13" spans="1:22" ht="12.75">
      <c r="A13" t="str">
        <f>Deaths!A13</f>
        <v>Code</v>
      </c>
      <c r="B13" s="105" t="str">
        <f>Deaths!B13</f>
        <v>Standard/National Area</v>
      </c>
      <c r="C13" s="44" t="e">
        <f>Deaths!C13/Pops!C13</f>
        <v>#DIV/0!</v>
      </c>
      <c r="D13" s="44" t="e">
        <f>Deaths!D13/Pops!D13</f>
        <v>#DIV/0!</v>
      </c>
      <c r="E13" s="44" t="e">
        <f>Deaths!E13/Pops!E13</f>
        <v>#DIV/0!</v>
      </c>
      <c r="F13" s="44" t="e">
        <f>Deaths!F13/Pops!F13</f>
        <v>#DIV/0!</v>
      </c>
      <c r="G13" s="44" t="e">
        <f>Deaths!G13/Pops!G13</f>
        <v>#DIV/0!</v>
      </c>
      <c r="H13" s="44" t="e">
        <f>Deaths!H13/Pops!H13</f>
        <v>#DIV/0!</v>
      </c>
      <c r="I13" s="44" t="e">
        <f>Deaths!I13/Pops!I13</f>
        <v>#DIV/0!</v>
      </c>
      <c r="J13" s="44" t="e">
        <f>Deaths!J13/Pops!J13</f>
        <v>#DIV/0!</v>
      </c>
      <c r="K13" s="44" t="e">
        <f>Deaths!K13/Pops!K13</f>
        <v>#DIV/0!</v>
      </c>
      <c r="L13" s="44" t="e">
        <f>Deaths!L13/Pops!L13</f>
        <v>#DIV/0!</v>
      </c>
      <c r="M13" s="44" t="e">
        <f>Deaths!M13/Pops!M13</f>
        <v>#DIV/0!</v>
      </c>
      <c r="N13" s="44" t="e">
        <f>Deaths!N13/Pops!N13</f>
        <v>#DIV/0!</v>
      </c>
      <c r="O13" s="44" t="e">
        <f>Deaths!O13/Pops!O13</f>
        <v>#DIV/0!</v>
      </c>
      <c r="P13" s="44" t="e">
        <f>Deaths!P13/Pops!P13</f>
        <v>#DIV/0!</v>
      </c>
      <c r="Q13" s="44" t="e">
        <f>Deaths!Q13/Pops!Q13</f>
        <v>#DIV/0!</v>
      </c>
      <c r="R13" s="44" t="e">
        <f>Deaths!R13/Pops!R13</f>
        <v>#DIV/0!</v>
      </c>
      <c r="S13" s="44" t="e">
        <f>Deaths!S13/Pops!S13</f>
        <v>#DIV/0!</v>
      </c>
      <c r="T13" s="44" t="e">
        <f>Deaths!T13/Pops!T13</f>
        <v>#DIV/0!</v>
      </c>
      <c r="U13" s="44" t="e">
        <f>Deaths!U13/Pops!U13</f>
        <v>#DIV/0!</v>
      </c>
      <c r="V13" s="44" t="e">
        <f>Deaths!V13/Pops!V13</f>
        <v>#DIV/0!</v>
      </c>
    </row>
    <row r="15" spans="1:22" ht="12.75">
      <c r="A15" t="str">
        <f>Deaths!A15</f>
        <v>Code</v>
      </c>
      <c r="B15" s="15" t="str">
        <f>Deaths!B15</f>
        <v>Small area</v>
      </c>
      <c r="C15" s="44" t="e">
        <f>IF(Pops!C15=0,M!C$13,Deaths!C15/Pops!C15)</f>
        <v>#DIV/0!</v>
      </c>
      <c r="D15" s="44" t="e">
        <f>IF(Pops!D15=0,M!D$13,Deaths!D15/Pops!D15)</f>
        <v>#DIV/0!</v>
      </c>
      <c r="E15" s="44" t="e">
        <f>IF(Pops!E15=0,M!E$13,Deaths!E15/Pops!E15)</f>
        <v>#DIV/0!</v>
      </c>
      <c r="F15" s="44" t="e">
        <f>IF(Pops!F15=0,M!F$13,Deaths!F15/Pops!F15)</f>
        <v>#DIV/0!</v>
      </c>
      <c r="G15" s="44" t="e">
        <f>IF(Pops!G15=0,M!G$13,Deaths!G15/Pops!G15)</f>
        <v>#DIV/0!</v>
      </c>
      <c r="H15" s="44" t="e">
        <f>IF(Pops!H15=0,M!H$13,Deaths!H15/Pops!H15)</f>
        <v>#DIV/0!</v>
      </c>
      <c r="I15" s="44" t="e">
        <f>IF(Pops!I15=0,M!I$13,Deaths!I15/Pops!I15)</f>
        <v>#DIV/0!</v>
      </c>
      <c r="J15" s="44" t="e">
        <f>IF(Pops!J15=0,M!J$13,Deaths!J15/Pops!J15)</f>
        <v>#DIV/0!</v>
      </c>
      <c r="K15" s="44" t="e">
        <f>IF(Pops!K15=0,M!K$13,Deaths!K15/Pops!K15)</f>
        <v>#DIV/0!</v>
      </c>
      <c r="L15" s="44" t="e">
        <f>IF(Pops!L15=0,M!L$13,Deaths!L15/Pops!L15)</f>
        <v>#DIV/0!</v>
      </c>
      <c r="M15" s="44" t="e">
        <f>IF(Pops!M15=0,M!M$13,Deaths!M15/Pops!M15)</f>
        <v>#DIV/0!</v>
      </c>
      <c r="N15" s="44" t="e">
        <f>IF(Pops!N15=0,M!N$13,Deaths!N15/Pops!N15)</f>
        <v>#DIV/0!</v>
      </c>
      <c r="O15" s="44" t="e">
        <f>IF(Pops!O15=0,M!O$13,Deaths!O15/Pops!O15)</f>
        <v>#DIV/0!</v>
      </c>
      <c r="P15" s="44" t="e">
        <f>IF(Pops!P15=0,M!P$13,Deaths!P15/Pops!P15)</f>
        <v>#DIV/0!</v>
      </c>
      <c r="Q15" s="44" t="e">
        <f>IF(Pops!Q15=0,M!Q$13,Deaths!Q15/Pops!Q15)</f>
        <v>#DIV/0!</v>
      </c>
      <c r="R15" s="44" t="e">
        <f>IF(Pops!R15=0,M!R$13,Deaths!R15/Pops!R15)</f>
        <v>#DIV/0!</v>
      </c>
      <c r="S15" s="44" t="e">
        <f>IF(Pops!S15=0,M!S$13,Deaths!S15/Pops!S15)</f>
        <v>#DIV/0!</v>
      </c>
      <c r="T15" s="44" t="e">
        <f>IF(Pops!T15=0,M!T$13,Deaths!T15/Pops!T15)</f>
        <v>#DIV/0!</v>
      </c>
      <c r="U15" s="44" t="e">
        <f>IF(OR(Pops!U15=0,Deaths!U15=0),M!U$13,Deaths!U15/Pops!U15)</f>
        <v>#DIV/0!</v>
      </c>
      <c r="V15" s="44" t="e">
        <f>Deaths!V15/Pops!V15</f>
        <v>#DIV/0!</v>
      </c>
    </row>
  </sheetData>
  <mergeCells count="3">
    <mergeCell ref="C10:U10"/>
    <mergeCell ref="A10:A11"/>
    <mergeCell ref="B10:B11"/>
  </mergeCells>
  <hyperlinks>
    <hyperlink ref="A6" location="Instructions!A1" display="Instructions!A1"/>
    <hyperlink ref="A7" location="Notes!A1" display="Notes!A1"/>
  </hyperlinks>
  <printOptions/>
  <pageMargins left="0.75" right="0.75" top="1" bottom="1" header="0.5" footer="0.5"/>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7"/>
  <dimension ref="A1:AD15"/>
  <sheetViews>
    <sheetView workbookViewId="0" topLeftCell="A1">
      <selection activeCell="A2" sqref="A2"/>
    </sheetView>
  </sheetViews>
  <sheetFormatPr defaultColWidth="9.140625" defaultRowHeight="12.75"/>
  <cols>
    <col min="1" max="1" width="6.140625" style="0" customWidth="1"/>
    <col min="2" max="2" width="20.140625" style="0" bestFit="1" customWidth="1"/>
    <col min="3" max="3" width="8.00390625" style="0" bestFit="1" customWidth="1"/>
    <col min="4" max="5" width="3.57421875" style="0" bestFit="1" customWidth="1"/>
    <col min="6" max="20" width="5.57421875" style="0" bestFit="1" customWidth="1"/>
    <col min="21" max="21" width="8.00390625" style="0" customWidth="1"/>
  </cols>
  <sheetData>
    <row r="1" spans="3:22" s="80" customFormat="1" ht="48.75" customHeight="1">
      <c r="C1" s="81"/>
      <c r="V1" s="32"/>
    </row>
    <row r="3" spans="1:22" s="94" customFormat="1" ht="15.75">
      <c r="A3" s="95" t="s">
        <v>3</v>
      </c>
      <c r="V3"/>
    </row>
    <row r="4" spans="1:22" s="97" customFormat="1" ht="18.75">
      <c r="A4" s="98" t="s">
        <v>112</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30" ht="12.75">
      <c r="A13" t="str">
        <f>Deaths!A13</f>
        <v>Code</v>
      </c>
      <c r="B13" s="105" t="str">
        <f>Deaths!B13</f>
        <v>Standard/National Area</v>
      </c>
      <c r="C13" s="16">
        <v>1</v>
      </c>
      <c r="D13" s="16">
        <v>4</v>
      </c>
      <c r="E13" s="16">
        <v>5</v>
      </c>
      <c r="F13" s="16">
        <v>5</v>
      </c>
      <c r="G13" s="16">
        <v>5</v>
      </c>
      <c r="H13" s="16">
        <v>5</v>
      </c>
      <c r="I13" s="16">
        <v>5</v>
      </c>
      <c r="J13" s="16">
        <v>5</v>
      </c>
      <c r="K13" s="16">
        <v>5</v>
      </c>
      <c r="L13" s="16">
        <v>5</v>
      </c>
      <c r="M13" s="16">
        <v>5</v>
      </c>
      <c r="N13" s="16">
        <v>5</v>
      </c>
      <c r="O13" s="16">
        <v>5</v>
      </c>
      <c r="P13" s="16">
        <v>5</v>
      </c>
      <c r="Q13" s="16">
        <v>5</v>
      </c>
      <c r="R13" s="16">
        <v>5</v>
      </c>
      <c r="S13" s="16">
        <v>5</v>
      </c>
      <c r="T13" s="16">
        <v>5</v>
      </c>
      <c r="U13" s="114" t="e">
        <f>2/M!U13</f>
        <v>#DIV/0!</v>
      </c>
      <c r="W13" s="16"/>
      <c r="X13" s="16"/>
      <c r="Y13" s="16"/>
      <c r="Z13" s="16"/>
      <c r="AA13" s="16"/>
      <c r="AB13" s="16"/>
      <c r="AC13" s="16"/>
      <c r="AD13" s="16"/>
    </row>
    <row r="14" ht="12.75">
      <c r="U14" s="39"/>
    </row>
    <row r="15" spans="1:21" ht="12.75">
      <c r="A15" t="str">
        <f>Deaths!A15</f>
        <v>Code</v>
      </c>
      <c r="B15" s="15" t="str">
        <f>Deaths!B15</f>
        <v>Small area</v>
      </c>
      <c r="C15" s="16">
        <v>1</v>
      </c>
      <c r="D15" s="16">
        <v>4</v>
      </c>
      <c r="E15" s="16">
        <v>5</v>
      </c>
      <c r="F15" s="16">
        <v>5</v>
      </c>
      <c r="G15" s="16">
        <v>5</v>
      </c>
      <c r="H15" s="16">
        <v>5</v>
      </c>
      <c r="I15" s="16">
        <v>5</v>
      </c>
      <c r="J15" s="16">
        <v>5</v>
      </c>
      <c r="K15" s="16">
        <v>5</v>
      </c>
      <c r="L15" s="16">
        <v>5</v>
      </c>
      <c r="M15" s="16">
        <v>5</v>
      </c>
      <c r="N15" s="16">
        <v>5</v>
      </c>
      <c r="O15" s="16">
        <v>5</v>
      </c>
      <c r="P15" s="16">
        <v>5</v>
      </c>
      <c r="Q15" s="16">
        <v>5</v>
      </c>
      <c r="R15" s="16">
        <v>5</v>
      </c>
      <c r="S15" s="16">
        <v>5</v>
      </c>
      <c r="T15" s="16">
        <v>5</v>
      </c>
      <c r="U15" s="39" t="e">
        <f>2/M!U15</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sheetPr codeName="Sheet8"/>
  <dimension ref="A1:V15"/>
  <sheetViews>
    <sheetView workbookViewId="0" topLeftCell="A1">
      <selection activeCell="A2" sqref="A2"/>
    </sheetView>
  </sheetViews>
  <sheetFormatPr defaultColWidth="9.140625" defaultRowHeight="12.75"/>
  <cols>
    <col min="2" max="2" width="23.8515625" style="0" customWidth="1"/>
    <col min="3" max="3" width="8.00390625" style="0" bestFit="1" customWidth="1"/>
    <col min="4" max="5" width="4.57421875" style="0" bestFit="1" customWidth="1"/>
    <col min="6" max="20" width="5.57421875" style="0" bestFit="1" customWidth="1"/>
    <col min="21" max="21" width="4.57421875" style="0" bestFit="1" customWidth="1"/>
  </cols>
  <sheetData>
    <row r="1" spans="3:22" s="80" customFormat="1" ht="48.75" customHeight="1">
      <c r="C1" s="81"/>
      <c r="V1" s="32"/>
    </row>
    <row r="3" spans="1:22" s="94" customFormat="1" ht="15.75">
      <c r="A3" s="95" t="s">
        <v>4</v>
      </c>
      <c r="V3"/>
    </row>
    <row r="4" spans="1:22" s="97" customFormat="1" ht="18.75">
      <c r="A4" s="98" t="s">
        <v>111</v>
      </c>
      <c r="V4"/>
    </row>
    <row r="5" spans="1:22" s="97" customFormat="1" ht="12.75" customHeight="1">
      <c r="A5" s="98"/>
      <c r="V5"/>
    </row>
    <row r="6" spans="1:22" s="97" customFormat="1" ht="12.75" customHeight="1">
      <c r="A6" s="104" t="s">
        <v>115</v>
      </c>
      <c r="V6"/>
    </row>
    <row r="7" spans="1:22" s="97" customFormat="1" ht="12.75" customHeight="1">
      <c r="A7" s="104" t="s">
        <v>116</v>
      </c>
      <c r="V7"/>
    </row>
    <row r="8" spans="3:21" ht="12.75" customHeight="1">
      <c r="C8" s="19"/>
      <c r="D8" s="19"/>
      <c r="E8" s="19"/>
      <c r="F8" s="19"/>
      <c r="G8" s="19"/>
      <c r="H8" s="19"/>
      <c r="I8" s="19"/>
      <c r="J8" s="19"/>
      <c r="K8" s="19"/>
      <c r="L8" s="19"/>
      <c r="M8" s="19"/>
      <c r="N8" s="19"/>
      <c r="O8" s="19"/>
      <c r="P8" s="19"/>
      <c r="Q8" s="19"/>
      <c r="R8" s="19"/>
      <c r="S8" s="19"/>
      <c r="T8" s="19"/>
      <c r="U8" s="19"/>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3" spans="2:21" ht="12.75">
      <c r="B13" s="85" t="s">
        <v>4</v>
      </c>
      <c r="C13" s="19">
        <v>0.1</v>
      </c>
      <c r="D13" s="19">
        <v>0.5</v>
      </c>
      <c r="E13" s="19">
        <v>0.5</v>
      </c>
      <c r="F13" s="19">
        <v>0.5</v>
      </c>
      <c r="G13" s="19">
        <v>0.5</v>
      </c>
      <c r="H13" s="19">
        <v>0.5</v>
      </c>
      <c r="I13" s="19">
        <v>0.5</v>
      </c>
      <c r="J13" s="19">
        <v>0.5</v>
      </c>
      <c r="K13" s="19">
        <v>0.5</v>
      </c>
      <c r="L13" s="19">
        <v>0.5</v>
      </c>
      <c r="M13" s="19">
        <v>0.5</v>
      </c>
      <c r="N13" s="19">
        <v>0.5</v>
      </c>
      <c r="O13" s="19">
        <v>0.5</v>
      </c>
      <c r="P13" s="19">
        <v>0.5</v>
      </c>
      <c r="Q13" s="19">
        <v>0.5</v>
      </c>
      <c r="R13" s="19">
        <v>0.5</v>
      </c>
      <c r="S13" s="19">
        <v>0.5</v>
      </c>
      <c r="T13" s="19">
        <v>0.5</v>
      </c>
      <c r="U13" s="19">
        <v>0.5</v>
      </c>
    </row>
    <row r="14" spans="1:21" ht="12.75">
      <c r="A14" s="47"/>
      <c r="B14" s="47"/>
      <c r="C14" s="47"/>
      <c r="D14" s="47"/>
      <c r="E14" s="47"/>
      <c r="F14" s="47"/>
      <c r="G14" s="47"/>
      <c r="H14" s="47"/>
      <c r="I14" s="47"/>
      <c r="J14" s="47"/>
      <c r="K14" s="47"/>
      <c r="L14" s="47"/>
      <c r="M14" s="47"/>
      <c r="N14" s="47"/>
      <c r="O14" s="47"/>
      <c r="P14" s="47"/>
      <c r="Q14" s="47"/>
      <c r="R14" s="47"/>
      <c r="S14" s="47"/>
      <c r="T14" s="47"/>
      <c r="U14" s="47"/>
    </row>
    <row r="15" ht="12.75">
      <c r="B15" s="15"/>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6.xml><?xml version="1.0" encoding="utf-8"?>
<worksheet xmlns="http://schemas.openxmlformats.org/spreadsheetml/2006/main" xmlns:r="http://schemas.openxmlformats.org/officeDocument/2006/relationships">
  <sheetPr codeName="Sheet9"/>
  <dimension ref="A1:V15"/>
  <sheetViews>
    <sheetView workbookViewId="0" topLeftCell="A1">
      <selection activeCell="A2" sqref="A2"/>
    </sheetView>
  </sheetViews>
  <sheetFormatPr defaultColWidth="9.140625" defaultRowHeight="12.75"/>
  <cols>
    <col min="1" max="1" width="7.00390625" style="0" customWidth="1"/>
    <col min="2" max="2" width="23.421875" style="0" customWidth="1"/>
    <col min="3" max="3" width="8.00390625" style="0" bestFit="1" customWidth="1"/>
    <col min="4" max="20" width="5.57421875" style="0" bestFit="1" customWidth="1"/>
    <col min="21" max="21" width="6.57421875" style="0" bestFit="1" customWidth="1"/>
  </cols>
  <sheetData>
    <row r="1" spans="3:22" s="80" customFormat="1" ht="48.75" customHeight="1">
      <c r="C1" s="81"/>
      <c r="V1" s="32"/>
    </row>
    <row r="3" spans="1:22" s="94" customFormat="1" ht="15.75">
      <c r="A3" s="95" t="s">
        <v>38</v>
      </c>
      <c r="V3"/>
    </row>
    <row r="4" spans="1:22" s="97" customFormat="1" ht="18.75">
      <c r="A4" s="98" t="s">
        <v>110</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44" t="e">
        <f>IF(Deaths!C13&gt;(Pops!C13/(a!C$13*n!C13)),1,(n!C13*M!C13/(1+(n!C13*(1-a!C$13)*M!C13))))</f>
        <v>#DIV/0!</v>
      </c>
      <c r="D13" s="44" t="e">
        <f>IF(Deaths!D13&gt;(Pops!D13/(a!D$13*n!D13)),1,(n!D13*M!D13/(1+(n!D13*(1-a!D$13)*M!D13))))</f>
        <v>#DIV/0!</v>
      </c>
      <c r="E13" s="44" t="e">
        <f>IF(Deaths!E13&gt;(Pops!E13/(a!E$13*n!E13)),1,(n!E13*M!E13/(1+(n!E13*(1-a!E$13)*M!E13))))</f>
        <v>#DIV/0!</v>
      </c>
      <c r="F13" s="44" t="e">
        <f>IF(Deaths!F13&gt;(Pops!F13/(a!F$13*n!F13)),1,(n!F13*M!F13/(1+(n!F13*(1-a!F$13)*M!F13))))</f>
        <v>#DIV/0!</v>
      </c>
      <c r="G13" s="44" t="e">
        <f>IF(Deaths!G13&gt;(Pops!G13/(a!G$13*n!G13)),1,(n!G13*M!G13/(1+(n!G13*(1-a!G$13)*M!G13))))</f>
        <v>#DIV/0!</v>
      </c>
      <c r="H13" s="44" t="e">
        <f>IF(Deaths!H13&gt;(Pops!H13/(a!H$13*n!H13)),1,(n!H13*M!H13/(1+(n!H13*(1-a!H$13)*M!H13))))</f>
        <v>#DIV/0!</v>
      </c>
      <c r="I13" s="44" t="e">
        <f>IF(Deaths!I13&gt;(Pops!I13/(a!I$13*n!I13)),1,(n!I13*M!I13/(1+(n!I13*(1-a!I$13)*M!I13))))</f>
        <v>#DIV/0!</v>
      </c>
      <c r="J13" s="44" t="e">
        <f>IF(Deaths!J13&gt;(Pops!J13/(a!J$13*n!J13)),1,(n!J13*M!J13/(1+(n!J13*(1-a!J$13)*M!J13))))</f>
        <v>#DIV/0!</v>
      </c>
      <c r="K13" s="44" t="e">
        <f>IF(Deaths!K13&gt;(Pops!K13/(a!K$13*n!K13)),1,(n!K13*M!K13/(1+(n!K13*(1-a!K$13)*M!K13))))</f>
        <v>#DIV/0!</v>
      </c>
      <c r="L13" s="44" t="e">
        <f>IF(Deaths!L13&gt;(Pops!L13/(a!L$13*n!L13)),1,(n!L13*M!L13/(1+(n!L13*(1-a!L$13)*M!L13))))</f>
        <v>#DIV/0!</v>
      </c>
      <c r="M13" s="44" t="e">
        <f>IF(Deaths!M13&gt;(Pops!M13/(a!M$13*n!M13)),1,(n!M13*M!M13/(1+(n!M13*(1-a!M$13)*M!M13))))</f>
        <v>#DIV/0!</v>
      </c>
      <c r="N13" s="44" t="e">
        <f>IF(Deaths!N13&gt;(Pops!N13/(a!N$13*n!N13)),1,(n!N13*M!N13/(1+(n!N13*(1-a!N$13)*M!N13))))</f>
        <v>#DIV/0!</v>
      </c>
      <c r="O13" s="44" t="e">
        <f>IF(Deaths!O13&gt;(Pops!O13/(a!O$13*n!O13)),1,(n!O13*M!O13/(1+(n!O13*(1-a!O$13)*M!O13))))</f>
        <v>#DIV/0!</v>
      </c>
      <c r="P13" s="44" t="e">
        <f>IF(Deaths!P13&gt;(Pops!P13/(a!P$13*n!P13)),1,(n!P13*M!P13/(1+(n!P13*(1-a!P$13)*M!P13))))</f>
        <v>#DIV/0!</v>
      </c>
      <c r="Q13" s="44" t="e">
        <f>IF(Deaths!Q13&gt;(Pops!Q13/(a!Q$13*n!Q13)),1,(n!Q13*M!Q13/(1+(n!Q13*(1-a!Q$13)*M!Q13))))</f>
        <v>#DIV/0!</v>
      </c>
      <c r="R13" s="44" t="e">
        <f>IF(Deaths!R13&gt;(Pops!R13/(a!R$13*n!R13)),1,(n!R13*M!R13/(1+(n!R13*(1-a!R$13)*M!R13))))</f>
        <v>#DIV/0!</v>
      </c>
      <c r="S13" s="44" t="e">
        <f>IF(Deaths!S13&gt;(Pops!S13/(a!S$13*n!S13)),1,(n!S13*M!S13/(1+(n!S13*(1-a!S$13)*M!S13))))</f>
        <v>#DIV/0!</v>
      </c>
      <c r="T13" s="44" t="e">
        <f>IF(Deaths!T13&gt;(Pops!T13/(a!T$13*n!T13)),1,(n!T13*M!T13/(1+(n!T13*(1-a!T$13)*M!T13))))</f>
        <v>#DIV/0!</v>
      </c>
      <c r="U13" s="109">
        <v>1</v>
      </c>
    </row>
    <row r="14" ht="12.75">
      <c r="U14" s="46"/>
    </row>
    <row r="15" spans="1:21" ht="12.75">
      <c r="A15" t="str">
        <f>Deaths!A15</f>
        <v>Code</v>
      </c>
      <c r="B15" s="15" t="str">
        <f>Deaths!B15</f>
        <v>Small area</v>
      </c>
      <c r="C15" s="44" t="e">
        <f>IF(Deaths!C15&gt;(Pops!C15/(a!C$13*n!C15)),1,(n!C15*M!C15/(1+(n!C15*(1-a!C$13)*M!C15))))</f>
        <v>#DIV/0!</v>
      </c>
      <c r="D15" s="44" t="e">
        <f>IF(Deaths!D15&gt;(Pops!D15/(a!D$13*n!D15)),1,(n!D15*M!D15/(1+(n!D15*(1-a!D$13)*M!D15))))</f>
        <v>#DIV/0!</v>
      </c>
      <c r="E15" s="44" t="e">
        <f>IF(Deaths!E15&gt;(Pops!E15/(a!E$13*n!E15)),1,(n!E15*M!E15/(1+(n!E15*(1-a!E$13)*M!E15))))</f>
        <v>#DIV/0!</v>
      </c>
      <c r="F15" s="44" t="e">
        <f>IF(Deaths!F15&gt;(Pops!F15/(a!F$13*n!F15)),1,(n!F15*M!F15/(1+(n!F15*(1-a!F$13)*M!F15))))</f>
        <v>#DIV/0!</v>
      </c>
      <c r="G15" s="44" t="e">
        <f>IF(Deaths!G15&gt;(Pops!G15/(a!G$13*n!G15)),1,(n!G15*M!G15/(1+(n!G15*(1-a!G$13)*M!G15))))</f>
        <v>#DIV/0!</v>
      </c>
      <c r="H15" s="44" t="e">
        <f>IF(Deaths!H15&gt;(Pops!H15/(a!H$13*n!H15)),1,(n!H15*M!H15/(1+(n!H15*(1-a!H$13)*M!H15))))</f>
        <v>#DIV/0!</v>
      </c>
      <c r="I15" s="44" t="e">
        <f>IF(Deaths!I15&gt;(Pops!I15/(a!I$13*n!I15)),1,(n!I15*M!I15/(1+(n!I15*(1-a!I$13)*M!I15))))</f>
        <v>#DIV/0!</v>
      </c>
      <c r="J15" s="44" t="e">
        <f>IF(Deaths!J15&gt;(Pops!J15/(a!J$13*n!J15)),1,(n!J15*M!J15/(1+(n!J15*(1-a!J$13)*M!J15))))</f>
        <v>#DIV/0!</v>
      </c>
      <c r="K15" s="44" t="e">
        <f>IF(Deaths!K15&gt;(Pops!K15/(a!K$13*n!K15)),1,(n!K15*M!K15/(1+(n!K15*(1-a!K$13)*M!K15))))</f>
        <v>#DIV/0!</v>
      </c>
      <c r="L15" s="44" t="e">
        <f>IF(Deaths!L15&gt;(Pops!L15/(a!L$13*n!L15)),1,(n!L15*M!L15/(1+(n!L15*(1-a!L$13)*M!L15))))</f>
        <v>#DIV/0!</v>
      </c>
      <c r="M15" s="44" t="e">
        <f>IF(Deaths!M15&gt;(Pops!M15/(a!M$13*n!M15)),1,(n!M15*M!M15/(1+(n!M15*(1-a!M$13)*M!M15))))</f>
        <v>#DIV/0!</v>
      </c>
      <c r="N15" s="44" t="e">
        <f>IF(Deaths!N15&gt;(Pops!N15/(a!N$13*n!N15)),1,(n!N15*M!N15/(1+(n!N15*(1-a!N$13)*M!N15))))</f>
        <v>#DIV/0!</v>
      </c>
      <c r="O15" s="44" t="e">
        <f>IF(Deaths!O15&gt;(Pops!O15/(a!O$13*n!O15)),1,(n!O15*M!O15/(1+(n!O15*(1-a!O$13)*M!O15))))</f>
        <v>#DIV/0!</v>
      </c>
      <c r="P15" s="44" t="e">
        <f>IF(Deaths!P15&gt;(Pops!P15/(a!P$13*n!P15)),1,(n!P15*M!P15/(1+(n!P15*(1-a!P$13)*M!P15))))</f>
        <v>#DIV/0!</v>
      </c>
      <c r="Q15" s="44" t="e">
        <f>IF(Deaths!Q15&gt;(Pops!Q15/(a!Q$13*n!Q15)),1,(n!Q15*M!Q15/(1+(n!Q15*(1-a!Q$13)*M!Q15))))</f>
        <v>#DIV/0!</v>
      </c>
      <c r="R15" s="44" t="e">
        <f>IF(Deaths!R15&gt;(Pops!R15/(a!R$13*n!R15)),1,(n!R15*M!R15/(1+(n!R15*(1-a!R$13)*M!R15))))</f>
        <v>#DIV/0!</v>
      </c>
      <c r="S15" s="44" t="e">
        <f>IF(Deaths!S15&gt;(Pops!S15/(a!S$13*n!S15)),1,(n!S15*M!S15/(1+(n!S15*(1-a!S$13)*M!S15))))</f>
        <v>#DIV/0!</v>
      </c>
      <c r="T15" s="44" t="e">
        <f>IF(Deaths!T15&gt;(Pops!T15/(a!T$13*n!T15)),1,(n!T15*M!T15/(1+(n!T15*(1-a!T$13)*M!T15))))</f>
        <v>#DIV/0!</v>
      </c>
      <c r="U15" s="108">
        <v>1</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7.xml><?xml version="1.0" encoding="utf-8"?>
<worksheet xmlns="http://schemas.openxmlformats.org/spreadsheetml/2006/main" xmlns:r="http://schemas.openxmlformats.org/officeDocument/2006/relationships">
  <sheetPr codeName="Sheet10"/>
  <dimension ref="A1:V15"/>
  <sheetViews>
    <sheetView workbookViewId="0" topLeftCell="A1">
      <selection activeCell="A2" sqref="A2"/>
    </sheetView>
  </sheetViews>
  <sheetFormatPr defaultColWidth="9.140625" defaultRowHeight="12.75"/>
  <cols>
    <col min="2" max="2" width="20.140625" style="0" bestFit="1" customWidth="1"/>
    <col min="3" max="3" width="8.00390625" style="0" bestFit="1" customWidth="1"/>
    <col min="4" max="21" width="5.57421875" style="0" bestFit="1" customWidth="1"/>
  </cols>
  <sheetData>
    <row r="1" spans="3:22" s="80" customFormat="1" ht="48.75" customHeight="1">
      <c r="C1" s="81"/>
      <c r="V1" s="32"/>
    </row>
    <row r="3" spans="1:22" s="94" customFormat="1" ht="15.75">
      <c r="A3" s="95" t="s">
        <v>39</v>
      </c>
      <c r="V3"/>
    </row>
    <row r="4" spans="1:22" s="97" customFormat="1" ht="18.75">
      <c r="A4" s="98" t="s">
        <v>109</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c r="A8" s="18"/>
    </row>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44" t="e">
        <f>1-q!C13</f>
        <v>#DIV/0!</v>
      </c>
      <c r="D13" s="44" t="e">
        <f>1-q!D13</f>
        <v>#DIV/0!</v>
      </c>
      <c r="E13" s="44" t="e">
        <f>1-q!E13</f>
        <v>#DIV/0!</v>
      </c>
      <c r="F13" s="44" t="e">
        <f>1-q!F13</f>
        <v>#DIV/0!</v>
      </c>
      <c r="G13" s="44" t="e">
        <f>1-q!G13</f>
        <v>#DIV/0!</v>
      </c>
      <c r="H13" s="44" t="e">
        <f>1-q!H13</f>
        <v>#DIV/0!</v>
      </c>
      <c r="I13" s="44" t="e">
        <f>1-q!I13</f>
        <v>#DIV/0!</v>
      </c>
      <c r="J13" s="44" t="e">
        <f>1-q!J13</f>
        <v>#DIV/0!</v>
      </c>
      <c r="K13" s="44" t="e">
        <f>1-q!K13</f>
        <v>#DIV/0!</v>
      </c>
      <c r="L13" s="44" t="e">
        <f>1-q!L13</f>
        <v>#DIV/0!</v>
      </c>
      <c r="M13" s="44" t="e">
        <f>1-q!M13</f>
        <v>#DIV/0!</v>
      </c>
      <c r="N13" s="44" t="e">
        <f>1-q!N13</f>
        <v>#DIV/0!</v>
      </c>
      <c r="O13" s="44" t="e">
        <f>1-q!O13</f>
        <v>#DIV/0!</v>
      </c>
      <c r="P13" s="44" t="e">
        <f>1-q!P13</f>
        <v>#DIV/0!</v>
      </c>
      <c r="Q13" s="44" t="e">
        <f>1-q!Q13</f>
        <v>#DIV/0!</v>
      </c>
      <c r="R13" s="44" t="e">
        <f>1-q!R13</f>
        <v>#DIV/0!</v>
      </c>
      <c r="S13" s="44" t="e">
        <f>1-q!S13</f>
        <v>#DIV/0!</v>
      </c>
      <c r="T13" s="44" t="e">
        <f>1-q!T13</f>
        <v>#DIV/0!</v>
      </c>
      <c r="U13" s="108">
        <f>1-q!U13</f>
        <v>0</v>
      </c>
    </row>
    <row r="14" ht="12.75">
      <c r="U14" s="46"/>
    </row>
    <row r="15" spans="1:21" ht="12.75">
      <c r="A15" t="str">
        <f>Deaths!A15</f>
        <v>Code</v>
      </c>
      <c r="B15" s="15" t="str">
        <f>Deaths!B15</f>
        <v>Small area</v>
      </c>
      <c r="C15" s="44" t="e">
        <f>1-q!C15</f>
        <v>#DIV/0!</v>
      </c>
      <c r="D15" s="44" t="e">
        <f>1-q!D15</f>
        <v>#DIV/0!</v>
      </c>
      <c r="E15" s="44" t="e">
        <f>1-q!E15</f>
        <v>#DIV/0!</v>
      </c>
      <c r="F15" s="44" t="e">
        <f>1-q!F15</f>
        <v>#DIV/0!</v>
      </c>
      <c r="G15" s="44" t="e">
        <f>1-q!G15</f>
        <v>#DIV/0!</v>
      </c>
      <c r="H15" s="44" t="e">
        <f>1-q!H15</f>
        <v>#DIV/0!</v>
      </c>
      <c r="I15" s="44" t="e">
        <f>1-q!I15</f>
        <v>#DIV/0!</v>
      </c>
      <c r="J15" s="44" t="e">
        <f>1-q!J15</f>
        <v>#DIV/0!</v>
      </c>
      <c r="K15" s="44" t="e">
        <f>1-q!K15</f>
        <v>#DIV/0!</v>
      </c>
      <c r="L15" s="44" t="e">
        <f>1-q!L15</f>
        <v>#DIV/0!</v>
      </c>
      <c r="M15" s="44" t="e">
        <f>1-q!M15</f>
        <v>#DIV/0!</v>
      </c>
      <c r="N15" s="44" t="e">
        <f>1-q!N15</f>
        <v>#DIV/0!</v>
      </c>
      <c r="O15" s="44" t="e">
        <f>1-q!O15</f>
        <v>#DIV/0!</v>
      </c>
      <c r="P15" s="44" t="e">
        <f>1-q!P15</f>
        <v>#DIV/0!</v>
      </c>
      <c r="Q15" s="44" t="e">
        <f>1-q!Q15</f>
        <v>#DIV/0!</v>
      </c>
      <c r="R15" s="44" t="e">
        <f>1-q!R15</f>
        <v>#DIV/0!</v>
      </c>
      <c r="S15" s="44" t="e">
        <f>1-q!S15</f>
        <v>#DIV/0!</v>
      </c>
      <c r="T15" s="44" t="e">
        <f>1-q!T15</f>
        <v>#DIV/0!</v>
      </c>
      <c r="U15" s="108">
        <f>1-q!U15</f>
        <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11"/>
  <dimension ref="A1:V15"/>
  <sheetViews>
    <sheetView workbookViewId="0" topLeftCell="A1">
      <selection activeCell="A2" sqref="A2"/>
    </sheetView>
  </sheetViews>
  <sheetFormatPr defaultColWidth="9.140625" defaultRowHeight="12.75"/>
  <cols>
    <col min="2" max="2" width="20.8515625" style="0" customWidth="1"/>
    <col min="3" max="3" width="8.421875" style="0" customWidth="1"/>
    <col min="4" max="7" width="7.57421875" style="0" bestFit="1" customWidth="1"/>
    <col min="8" max="21" width="6.57421875" style="0" bestFit="1" customWidth="1"/>
  </cols>
  <sheetData>
    <row r="1" spans="3:22" s="80" customFormat="1" ht="48.75" customHeight="1">
      <c r="C1" s="81"/>
      <c r="V1" s="32"/>
    </row>
    <row r="3" spans="1:22" s="94" customFormat="1" ht="15.75">
      <c r="A3" s="95" t="s">
        <v>7</v>
      </c>
      <c r="V3"/>
    </row>
    <row r="4" spans="1:22" s="97" customFormat="1" ht="18.75">
      <c r="A4" s="98" t="s">
        <v>108</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06">
        <v>100000</v>
      </c>
      <c r="D13" s="16" t="e">
        <f>C13*p!C13</f>
        <v>#DIV/0!</v>
      </c>
      <c r="E13" s="16" t="e">
        <f>D13*p!D13</f>
        <v>#DIV/0!</v>
      </c>
      <c r="F13" s="16" t="e">
        <f>E13*p!E13</f>
        <v>#DIV/0!</v>
      </c>
      <c r="G13" s="16" t="e">
        <f>F13*p!F13</f>
        <v>#DIV/0!</v>
      </c>
      <c r="H13" s="16" t="e">
        <f>G13*p!G13</f>
        <v>#DIV/0!</v>
      </c>
      <c r="I13" s="16" t="e">
        <f>H13*p!H13</f>
        <v>#DIV/0!</v>
      </c>
      <c r="J13" s="16" t="e">
        <f>I13*p!I13</f>
        <v>#DIV/0!</v>
      </c>
      <c r="K13" s="16" t="e">
        <f>J13*p!J13</f>
        <v>#DIV/0!</v>
      </c>
      <c r="L13" s="16" t="e">
        <f>K13*p!K13</f>
        <v>#DIV/0!</v>
      </c>
      <c r="M13" s="16" t="e">
        <f>L13*p!L13</f>
        <v>#DIV/0!</v>
      </c>
      <c r="N13" s="16" t="e">
        <f>M13*p!M13</f>
        <v>#DIV/0!</v>
      </c>
      <c r="O13" s="16" t="e">
        <f>N13*p!N13</f>
        <v>#DIV/0!</v>
      </c>
      <c r="P13" s="16" t="e">
        <f>O13*p!O13</f>
        <v>#DIV/0!</v>
      </c>
      <c r="Q13" s="16" t="e">
        <f>P13*p!P13</f>
        <v>#DIV/0!</v>
      </c>
      <c r="R13" s="16" t="e">
        <f>Q13*p!Q13</f>
        <v>#DIV/0!</v>
      </c>
      <c r="S13" s="16" t="e">
        <f>R13*p!R13</f>
        <v>#DIV/0!</v>
      </c>
      <c r="T13" s="16" t="e">
        <f>S13*p!S13</f>
        <v>#DIV/0!</v>
      </c>
      <c r="U13" s="16" t="e">
        <f>T13*p!T13</f>
        <v>#DIV/0!</v>
      </c>
    </row>
    <row r="15" spans="1:21" ht="12.75">
      <c r="A15" t="str">
        <f>Deaths!A15</f>
        <v>Code</v>
      </c>
      <c r="B15" s="15" t="str">
        <f>Deaths!B15</f>
        <v>Small area</v>
      </c>
      <c r="C15" s="16">
        <v>100000</v>
      </c>
      <c r="D15" s="16" t="e">
        <f>C15*p!C15</f>
        <v>#DIV/0!</v>
      </c>
      <c r="E15" s="16" t="e">
        <f>D15*p!D15</f>
        <v>#DIV/0!</v>
      </c>
      <c r="F15" s="16" t="e">
        <f>E15*p!E15</f>
        <v>#DIV/0!</v>
      </c>
      <c r="G15" s="16" t="e">
        <f>F15*p!F15</f>
        <v>#DIV/0!</v>
      </c>
      <c r="H15" s="16" t="e">
        <f>G15*p!G15</f>
        <v>#DIV/0!</v>
      </c>
      <c r="I15" s="16" t="e">
        <f>H15*p!H15</f>
        <v>#DIV/0!</v>
      </c>
      <c r="J15" s="16" t="e">
        <f>I15*p!I15</f>
        <v>#DIV/0!</v>
      </c>
      <c r="K15" s="16" t="e">
        <f>J15*p!J15</f>
        <v>#DIV/0!</v>
      </c>
      <c r="L15" s="16" t="e">
        <f>K15*p!K15</f>
        <v>#DIV/0!</v>
      </c>
      <c r="M15" s="16" t="e">
        <f>L15*p!L15</f>
        <v>#DIV/0!</v>
      </c>
      <c r="N15" s="16" t="e">
        <f>M15*p!M15</f>
        <v>#DIV/0!</v>
      </c>
      <c r="O15" s="16" t="e">
        <f>N15*p!N15</f>
        <v>#DIV/0!</v>
      </c>
      <c r="P15" s="16" t="e">
        <f>O15*p!O15</f>
        <v>#DIV/0!</v>
      </c>
      <c r="Q15" s="16" t="e">
        <f>P15*p!P15</f>
        <v>#DIV/0!</v>
      </c>
      <c r="R15" s="16" t="e">
        <f>Q15*p!Q15</f>
        <v>#DIV/0!</v>
      </c>
      <c r="S15" s="16" t="e">
        <f>R15*p!R15</f>
        <v>#DIV/0!</v>
      </c>
      <c r="T15" s="16" t="e">
        <f>S15*p!S15</f>
        <v>#DIV/0!</v>
      </c>
      <c r="U15" s="16" t="e">
        <f>T15*p!T15</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xl/worksheets/sheet9.xml><?xml version="1.0" encoding="utf-8"?>
<worksheet xmlns="http://schemas.openxmlformats.org/spreadsheetml/2006/main" xmlns:r="http://schemas.openxmlformats.org/officeDocument/2006/relationships">
  <sheetPr codeName="Sheet12"/>
  <dimension ref="A1:V15"/>
  <sheetViews>
    <sheetView workbookViewId="0" topLeftCell="A1">
      <selection activeCell="A2" sqref="A2"/>
    </sheetView>
  </sheetViews>
  <sheetFormatPr defaultColWidth="9.140625" defaultRowHeight="12.75"/>
  <cols>
    <col min="2" max="2" width="21.140625" style="0" customWidth="1"/>
    <col min="3" max="3" width="8.00390625" style="0" bestFit="1" customWidth="1"/>
    <col min="4" max="4" width="4.00390625" style="0" bestFit="1" customWidth="1"/>
    <col min="5" max="5" width="3.57421875" style="0" bestFit="1" customWidth="1"/>
    <col min="6" max="18" width="5.57421875" style="0" bestFit="1" customWidth="1"/>
    <col min="19" max="21" width="6.57421875" style="0" bestFit="1" customWidth="1"/>
  </cols>
  <sheetData>
    <row r="1" spans="3:22" s="80" customFormat="1" ht="48.75" customHeight="1">
      <c r="C1" s="81"/>
      <c r="V1" s="32"/>
    </row>
    <row r="3" spans="1:22" s="94" customFormat="1" ht="15.75">
      <c r="A3" s="95" t="s">
        <v>8</v>
      </c>
      <c r="V3"/>
    </row>
    <row r="4" spans="1:22" s="97" customFormat="1" ht="18.75">
      <c r="A4" s="98" t="s">
        <v>107</v>
      </c>
      <c r="V4"/>
    </row>
    <row r="5" spans="1:22" s="97" customFormat="1" ht="12.75" customHeight="1">
      <c r="A5" s="98"/>
      <c r="V5"/>
    </row>
    <row r="6" spans="1:22" s="97" customFormat="1" ht="12.75" customHeight="1">
      <c r="A6" s="104" t="s">
        <v>115</v>
      </c>
      <c r="V6"/>
    </row>
    <row r="7" spans="1:22" s="97" customFormat="1" ht="12.75" customHeight="1">
      <c r="A7" s="104" t="s">
        <v>116</v>
      </c>
      <c r="V7"/>
    </row>
    <row r="8" ht="12.75" customHeight="1"/>
    <row r="10" spans="1:22" s="1" customFormat="1" ht="12.75" customHeight="1">
      <c r="A10" s="121" t="s">
        <v>45</v>
      </c>
      <c r="B10" s="123" t="s">
        <v>46</v>
      </c>
      <c r="C10" s="121" t="s">
        <v>37</v>
      </c>
      <c r="D10" s="121"/>
      <c r="E10" s="121"/>
      <c r="F10" s="121"/>
      <c r="G10" s="121"/>
      <c r="H10" s="121"/>
      <c r="I10" s="121"/>
      <c r="J10" s="121"/>
      <c r="K10" s="121"/>
      <c r="L10" s="121"/>
      <c r="M10" s="121"/>
      <c r="N10" s="121"/>
      <c r="O10" s="121"/>
      <c r="P10" s="121"/>
      <c r="Q10" s="121"/>
      <c r="R10" s="121"/>
      <c r="S10" s="121"/>
      <c r="T10" s="121"/>
      <c r="U10" s="121"/>
      <c r="V10"/>
    </row>
    <row r="11" spans="1:22" s="1" customFormat="1" ht="25.5">
      <c r="A11" s="122"/>
      <c r="B11" s="124"/>
      <c r="C11" s="13" t="s">
        <v>36</v>
      </c>
      <c r="D11" s="14" t="s">
        <v>35</v>
      </c>
      <c r="E11" s="78" t="s">
        <v>52</v>
      </c>
      <c r="F11" s="78" t="s">
        <v>53</v>
      </c>
      <c r="G11" s="79" t="s">
        <v>54</v>
      </c>
      <c r="H11" s="79" t="s">
        <v>55</v>
      </c>
      <c r="I11" s="79" t="s">
        <v>57</v>
      </c>
      <c r="J11" s="79" t="s">
        <v>58</v>
      </c>
      <c r="K11" s="79" t="s">
        <v>56</v>
      </c>
      <c r="L11" s="79" t="s">
        <v>59</v>
      </c>
      <c r="M11" s="79" t="s">
        <v>60</v>
      </c>
      <c r="N11" s="79" t="s">
        <v>61</v>
      </c>
      <c r="O11" s="79" t="s">
        <v>62</v>
      </c>
      <c r="P11" s="79" t="s">
        <v>63</v>
      </c>
      <c r="Q11" s="79" t="s">
        <v>64</v>
      </c>
      <c r="R11" s="79" t="s">
        <v>65</v>
      </c>
      <c r="S11" s="79" t="s">
        <v>66</v>
      </c>
      <c r="T11" s="79" t="s">
        <v>67</v>
      </c>
      <c r="U11" s="79" t="s">
        <v>47</v>
      </c>
      <c r="V11"/>
    </row>
    <row r="12" spans="1:2" ht="12.75">
      <c r="A12" s="28"/>
      <c r="B12" s="28"/>
    </row>
    <row r="13" spans="1:21" ht="12.75">
      <c r="A13" t="str">
        <f>Deaths!A13</f>
        <v>Code</v>
      </c>
      <c r="B13" s="105" t="str">
        <f>Deaths!B13</f>
        <v>Standard/National Area</v>
      </c>
      <c r="C13" s="16" t="e">
        <f>Cohort!C13-Cohort!D13</f>
        <v>#DIV/0!</v>
      </c>
      <c r="D13" s="16" t="e">
        <f>Cohort!D13-Cohort!E13</f>
        <v>#DIV/0!</v>
      </c>
      <c r="E13" s="16" t="e">
        <f>Cohort!E13-Cohort!F13</f>
        <v>#DIV/0!</v>
      </c>
      <c r="F13" s="16" t="e">
        <f>Cohort!F13-Cohort!G13</f>
        <v>#DIV/0!</v>
      </c>
      <c r="G13" s="16" t="e">
        <f>Cohort!G13-Cohort!H13</f>
        <v>#DIV/0!</v>
      </c>
      <c r="H13" s="16" t="e">
        <f>Cohort!H13-Cohort!I13</f>
        <v>#DIV/0!</v>
      </c>
      <c r="I13" s="16" t="e">
        <f>Cohort!I13-Cohort!J13</f>
        <v>#DIV/0!</v>
      </c>
      <c r="J13" s="16" t="e">
        <f>Cohort!J13-Cohort!K13</f>
        <v>#DIV/0!</v>
      </c>
      <c r="K13" s="16" t="e">
        <f>Cohort!K13-Cohort!L13</f>
        <v>#DIV/0!</v>
      </c>
      <c r="L13" s="16" t="e">
        <f>Cohort!L13-Cohort!M13</f>
        <v>#DIV/0!</v>
      </c>
      <c r="M13" s="16" t="e">
        <f>Cohort!M13-Cohort!N13</f>
        <v>#DIV/0!</v>
      </c>
      <c r="N13" s="16" t="e">
        <f>Cohort!N13-Cohort!O13</f>
        <v>#DIV/0!</v>
      </c>
      <c r="O13" s="16" t="e">
        <f>Cohort!O13-Cohort!P13</f>
        <v>#DIV/0!</v>
      </c>
      <c r="P13" s="16" t="e">
        <f>Cohort!P13-Cohort!Q13</f>
        <v>#DIV/0!</v>
      </c>
      <c r="Q13" s="16" t="e">
        <f>Cohort!Q13-Cohort!R13</f>
        <v>#DIV/0!</v>
      </c>
      <c r="R13" s="16" t="e">
        <f>Cohort!R13-Cohort!S13</f>
        <v>#DIV/0!</v>
      </c>
      <c r="S13" s="16" t="e">
        <f>Cohort!S13-Cohort!T13</f>
        <v>#DIV/0!</v>
      </c>
      <c r="T13" s="16" t="e">
        <f>Cohort!T13-Cohort!U13</f>
        <v>#DIV/0!</v>
      </c>
      <c r="U13" s="106" t="e">
        <f>Cohort!U13</f>
        <v>#DIV/0!</v>
      </c>
    </row>
    <row r="15" spans="1:21" ht="12.75">
      <c r="A15" t="str">
        <f>Deaths!A15</f>
        <v>Code</v>
      </c>
      <c r="B15" s="15" t="str">
        <f>Deaths!B15</f>
        <v>Small area</v>
      </c>
      <c r="C15" s="16" t="e">
        <f>Cohort!C15-Cohort!D15</f>
        <v>#DIV/0!</v>
      </c>
      <c r="D15" s="16" t="e">
        <f>Cohort!D15-Cohort!E15</f>
        <v>#DIV/0!</v>
      </c>
      <c r="E15" s="16" t="e">
        <f>Cohort!E15-Cohort!F15</f>
        <v>#DIV/0!</v>
      </c>
      <c r="F15" s="16" t="e">
        <f>Cohort!F15-Cohort!G15</f>
        <v>#DIV/0!</v>
      </c>
      <c r="G15" s="16" t="e">
        <f>Cohort!G15-Cohort!H15</f>
        <v>#DIV/0!</v>
      </c>
      <c r="H15" s="16" t="e">
        <f>Cohort!H15-Cohort!I15</f>
        <v>#DIV/0!</v>
      </c>
      <c r="I15" s="16" t="e">
        <f>Cohort!I15-Cohort!J15</f>
        <v>#DIV/0!</v>
      </c>
      <c r="J15" s="16" t="e">
        <f>Cohort!J15-Cohort!K15</f>
        <v>#DIV/0!</v>
      </c>
      <c r="K15" s="16" t="e">
        <f>Cohort!K15-Cohort!L15</f>
        <v>#DIV/0!</v>
      </c>
      <c r="L15" s="16" t="e">
        <f>Cohort!L15-Cohort!M15</f>
        <v>#DIV/0!</v>
      </c>
      <c r="M15" s="16" t="e">
        <f>Cohort!M15-Cohort!N15</f>
        <v>#DIV/0!</v>
      </c>
      <c r="N15" s="16" t="e">
        <f>Cohort!N15-Cohort!O15</f>
        <v>#DIV/0!</v>
      </c>
      <c r="O15" s="16" t="e">
        <f>Cohort!O15-Cohort!P15</f>
        <v>#DIV/0!</v>
      </c>
      <c r="P15" s="16" t="e">
        <f>Cohort!P15-Cohort!Q15</f>
        <v>#DIV/0!</v>
      </c>
      <c r="Q15" s="16" t="e">
        <f>Cohort!Q15-Cohort!R15</f>
        <v>#DIV/0!</v>
      </c>
      <c r="R15" s="16" t="e">
        <f>Cohort!R15-Cohort!S15</f>
        <v>#DIV/0!</v>
      </c>
      <c r="S15" s="16" t="e">
        <f>Cohort!S15-Cohort!T15</f>
        <v>#DIV/0!</v>
      </c>
      <c r="T15" s="16" t="e">
        <f>Cohort!T15-Cohort!U15</f>
        <v>#DIV/0!</v>
      </c>
      <c r="U15" s="107" t="e">
        <f>Cohort!U15</f>
        <v>#DIV/0!</v>
      </c>
    </row>
  </sheetData>
  <mergeCells count="3">
    <mergeCell ref="A10:A11"/>
    <mergeCell ref="B10:B11"/>
    <mergeCell ref="C10:U10"/>
  </mergeCells>
  <hyperlinks>
    <hyperlink ref="A6" location="Instructions!A1" display="Instructions!A1"/>
    <hyperlink ref="A7" location="Notes!A1" display="Notes!A1"/>
  </hyperlinks>
  <printOptions/>
  <pageMargins left="0.75" right="0.75" top="1" bottom="1" header="0.5" footer="0.5"/>
  <pageSetup orientation="portrait" paperSize="9"/>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NCHOD, 99 Gower St,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Life Expectancy Template - Original tool published by SEPHO</dc:title>
  <dc:subject>WSPHO/SEPHO Life Expectancy Project</dc:subject>
  <dc:creator>Daniel Eayres (daniel.eayres@lshtm.ac.uk)</dc:creator>
  <cp:keywords/>
  <dc:description>Life Expectancy Template.
Life Table is Abridged - 5 Year Age bands to 85+ using Chiang (linear) method. Confidence Intervals have been adjusted to include the variance of the final age band. 
Where an age band has no population the 'standard' rate for that age band is used. 
Where the final age band has no deaths the 'standard' rate is used.
No adjustments have been made to the confidence intervals to adjust for occurences of zero deaths.</dc:description>
  <cp:lastModifiedBy>Hywell</cp:lastModifiedBy>
  <cp:lastPrinted>2003-04-01T08:17:02Z</cp:lastPrinted>
  <dcterms:created xsi:type="dcterms:W3CDTF">2002-02-21T10:52:13Z</dcterms:created>
  <dcterms:modified xsi:type="dcterms:W3CDTF">2004-09-17T15:22:06Z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